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2760" yWindow="32760" windowWidth="7650" windowHeight="8970" tabRatio="808" activeTab="8"/>
  </bookViews>
  <sheets>
    <sheet name="NDPL" sheetId="1" r:id="rId1"/>
    <sheet name="BRPL" sheetId="3" r:id="rId2"/>
    <sheet name="BYPL" sheetId="2" r:id="rId3"/>
    <sheet name="NDMC" sheetId="4" r:id="rId4"/>
    <sheet name="MES" sheetId="5" r:id="rId5"/>
    <sheet name="Railway" sheetId="11" r:id="rId6"/>
    <sheet name="ROHTAK ROAD" sheetId="6" r:id="rId7"/>
    <sheet name="STEPPED UP GENCO" sheetId="7" r:id="rId8"/>
    <sheet name="FINAL EX. SUMMARY" sheetId="8" r:id="rId9"/>
    <sheet name="Sheet2" sheetId="12" r:id="rId10"/>
  </sheets>
  <definedNames>
    <definedName name="_xlnm._FilterDatabase" localSheetId="0" hidden="1">NDPL!$A$7:$P$33</definedName>
    <definedName name="_xlnm.Print_Area" localSheetId="1">BRPL!$A$1:$Q$218</definedName>
    <definedName name="_xlnm.Print_Area" localSheetId="2">BYPL!$A$1:$Q$183</definedName>
    <definedName name="_xlnm.Print_Area" localSheetId="8">'FINAL EX. SUMMARY'!$A$1:$Q$41</definedName>
    <definedName name="_xlnm.Print_Area" localSheetId="4">MES!$A$1:$Q$54</definedName>
    <definedName name="_xlnm.Print_Area" localSheetId="3">NDMC!$A$1:$X$85</definedName>
    <definedName name="_xlnm.Print_Area" localSheetId="0">NDPL!$A$1:$Q$180</definedName>
    <definedName name="_xlnm.Print_Area" localSheetId="6">'ROHTAK ROAD'!$A$1:$Q$44</definedName>
  </definedNames>
  <calcPr calcId="125725"/>
</workbook>
</file>

<file path=xl/calcChain.xml><?xml version="1.0" encoding="utf-8"?>
<calcChain xmlns="http://schemas.openxmlformats.org/spreadsheetml/2006/main">
  <c r="I30" i="6"/>
  <c r="J30"/>
  <c r="K30"/>
  <c r="N51" i="3"/>
  <c r="O51"/>
  <c r="P51"/>
  <c r="N46" i="2"/>
  <c r="O46"/>
  <c r="P46"/>
  <c r="N123" i="3"/>
  <c r="O123"/>
  <c r="P123"/>
  <c r="I123"/>
  <c r="J123"/>
  <c r="K123"/>
  <c r="N52"/>
  <c r="O52"/>
  <c r="P52"/>
  <c r="I25" i="11"/>
  <c r="J25"/>
  <c r="K25"/>
  <c r="N52" i="4"/>
  <c r="O52"/>
  <c r="P52"/>
  <c r="I21" i="2"/>
  <c r="I27" i="5"/>
  <c r="J27"/>
  <c r="K27"/>
  <c r="N42" i="1"/>
  <c r="O42"/>
  <c r="P42"/>
  <c r="N71" i="3"/>
  <c r="O71"/>
  <c r="P71"/>
  <c r="N17" i="5"/>
  <c r="O17"/>
  <c r="P17"/>
  <c r="N141" i="3"/>
  <c r="O141"/>
  <c r="P141"/>
  <c r="I54" i="2"/>
  <c r="J54"/>
  <c r="K54"/>
  <c r="N68" i="4"/>
  <c r="O68"/>
  <c r="P68"/>
  <c r="I16" i="11"/>
  <c r="J16"/>
  <c r="K16"/>
  <c r="N140" i="2"/>
  <c r="O140"/>
  <c r="P140"/>
  <c r="N100" i="1"/>
  <c r="O100"/>
  <c r="P100"/>
  <c r="N58"/>
  <c r="O58"/>
  <c r="P58"/>
  <c r="P2" i="7"/>
  <c r="G5"/>
  <c r="H5"/>
  <c r="L5"/>
  <c r="M5"/>
  <c r="P2" i="6"/>
  <c r="G5"/>
  <c r="H5"/>
  <c r="L5"/>
  <c r="M5"/>
  <c r="P2" i="11"/>
  <c r="G5"/>
  <c r="H5"/>
  <c r="L5"/>
  <c r="M5"/>
  <c r="P2" i="5"/>
  <c r="G5"/>
  <c r="H5"/>
  <c r="L5"/>
  <c r="M5"/>
  <c r="Q1" i="4"/>
  <c r="G5"/>
  <c r="G64"/>
  <c r="L64" s="1"/>
  <c r="H5"/>
  <c r="H64" s="1"/>
  <c r="M64" s="1"/>
  <c r="L5"/>
  <c r="M5"/>
  <c r="I35"/>
  <c r="I41"/>
  <c r="J41"/>
  <c r="K41"/>
  <c r="Q44"/>
  <c r="P1" i="3"/>
  <c r="G5"/>
  <c r="H5"/>
  <c r="L5"/>
  <c r="M5"/>
  <c r="I39"/>
  <c r="J39"/>
  <c r="K39"/>
  <c r="N39"/>
  <c r="O39"/>
  <c r="P39"/>
  <c r="I40"/>
  <c r="J40"/>
  <c r="K40"/>
  <c r="N45"/>
  <c r="O45"/>
  <c r="P45"/>
  <c r="N50"/>
  <c r="O50"/>
  <c r="P50"/>
  <c r="I57"/>
  <c r="J57"/>
  <c r="K57"/>
  <c r="N57"/>
  <c r="O57"/>
  <c r="P57"/>
  <c r="P60"/>
  <c r="N75"/>
  <c r="O75"/>
  <c r="P75"/>
  <c r="I82"/>
  <c r="J82"/>
  <c r="K82"/>
  <c r="N85"/>
  <c r="O85"/>
  <c r="P85"/>
  <c r="N86"/>
  <c r="O86"/>
  <c r="P86"/>
  <c r="Q132"/>
  <c r="G133"/>
  <c r="H133"/>
  <c r="L133"/>
  <c r="M133"/>
  <c r="N140"/>
  <c r="O140"/>
  <c r="P140"/>
  <c r="N142"/>
  <c r="O142"/>
  <c r="P142"/>
  <c r="N145"/>
  <c r="O145"/>
  <c r="P145"/>
  <c r="I146"/>
  <c r="J146"/>
  <c r="K146"/>
  <c r="N146"/>
  <c r="O146"/>
  <c r="P146"/>
  <c r="I151"/>
  <c r="J151"/>
  <c r="K151"/>
  <c r="N151"/>
  <c r="O151"/>
  <c r="P151"/>
  <c r="N152"/>
  <c r="O152"/>
  <c r="P152"/>
  <c r="N165"/>
  <c r="O165"/>
  <c r="P165"/>
  <c r="I169"/>
  <c r="J169"/>
  <c r="K169"/>
  <c r="Q190"/>
  <c r="Q2" i="2"/>
  <c r="G5"/>
  <c r="H5"/>
  <c r="L5"/>
  <c r="M5"/>
  <c r="N8"/>
  <c r="O8"/>
  <c r="P8"/>
  <c r="I20"/>
  <c r="J20"/>
  <c r="K20"/>
  <c r="N20"/>
  <c r="O20"/>
  <c r="P20"/>
  <c r="I23"/>
  <c r="N23"/>
  <c r="O23"/>
  <c r="P23"/>
  <c r="N45"/>
  <c r="O45"/>
  <c r="P45"/>
  <c r="Q67"/>
  <c r="G71"/>
  <c r="H71"/>
  <c r="L71"/>
  <c r="M71"/>
  <c r="I79"/>
  <c r="J79"/>
  <c r="K79"/>
  <c r="N79"/>
  <c r="O79"/>
  <c r="P79"/>
  <c r="N90"/>
  <c r="O90"/>
  <c r="P90"/>
  <c r="N92"/>
  <c r="O92"/>
  <c r="P92"/>
  <c r="Q99"/>
  <c r="G101"/>
  <c r="H101"/>
  <c r="L101"/>
  <c r="M101"/>
  <c r="I104"/>
  <c r="J104"/>
  <c r="K104"/>
  <c r="I107"/>
  <c r="J107"/>
  <c r="K107"/>
  <c r="N118"/>
  <c r="O118"/>
  <c r="P118"/>
  <c r="I129"/>
  <c r="J129"/>
  <c r="K129"/>
  <c r="N132"/>
  <c r="O132"/>
  <c r="P132"/>
  <c r="Q155"/>
  <c r="L5" i="1"/>
  <c r="L125"/>
  <c r="M5"/>
  <c r="M125"/>
  <c r="I12"/>
  <c r="J12"/>
  <c r="K12"/>
  <c r="N20"/>
  <c r="O20"/>
  <c r="P20"/>
  <c r="N21"/>
  <c r="O21"/>
  <c r="P21"/>
  <c r="I22"/>
  <c r="J22"/>
  <c r="K22"/>
  <c r="I24"/>
  <c r="N26"/>
  <c r="O26"/>
  <c r="P26"/>
  <c r="I29"/>
  <c r="I31"/>
  <c r="J31"/>
  <c r="K31"/>
  <c r="N33"/>
  <c r="O33"/>
  <c r="P33"/>
  <c r="I35"/>
  <c r="J35"/>
  <c r="K35"/>
  <c r="N36"/>
  <c r="I46"/>
  <c r="J46"/>
  <c r="K46"/>
  <c r="N46"/>
  <c r="O46"/>
  <c r="N51"/>
  <c r="O51"/>
  <c r="P51"/>
  <c r="I53"/>
  <c r="J53"/>
  <c r="K53"/>
  <c r="I56"/>
  <c r="J56"/>
  <c r="K56"/>
  <c r="N64"/>
  <c r="O64"/>
  <c r="P64"/>
  <c r="N65"/>
  <c r="O65"/>
  <c r="P65"/>
  <c r="I67"/>
  <c r="J67"/>
  <c r="K67"/>
  <c r="I71"/>
  <c r="J71"/>
  <c r="K71"/>
  <c r="Q72"/>
  <c r="I77"/>
  <c r="I80"/>
  <c r="J80"/>
  <c r="I82"/>
  <c r="J82"/>
  <c r="K82"/>
  <c r="I84"/>
  <c r="J84"/>
  <c r="K84"/>
  <c r="I85"/>
  <c r="I92"/>
  <c r="I95"/>
  <c r="J95"/>
  <c r="K95"/>
  <c r="I98"/>
  <c r="J98"/>
  <c r="K98"/>
  <c r="N98"/>
  <c r="O98"/>
  <c r="N105"/>
  <c r="O105"/>
  <c r="P105"/>
  <c r="N108"/>
  <c r="O108"/>
  <c r="P108"/>
  <c r="N109"/>
  <c r="Q124"/>
  <c r="G125"/>
  <c r="H125"/>
  <c r="N133"/>
  <c r="O133"/>
  <c r="P133"/>
  <c r="I135"/>
  <c r="J135"/>
  <c r="K135"/>
  <c r="N135"/>
  <c r="O135"/>
  <c r="P135"/>
  <c r="I137"/>
  <c r="J137"/>
  <c r="K137"/>
  <c r="N137"/>
  <c r="I142"/>
  <c r="I147"/>
  <c r="J147"/>
  <c r="K147"/>
  <c r="N147"/>
  <c r="O147"/>
  <c r="P147"/>
  <c r="N149"/>
  <c r="O149"/>
  <c r="P149"/>
  <c r="N128"/>
  <c r="O128"/>
  <c r="P128"/>
  <c r="N50"/>
  <c r="O50"/>
  <c r="P50"/>
  <c r="N88" i="2"/>
  <c r="O88"/>
  <c r="P88"/>
  <c r="I91" i="3"/>
  <c r="J91"/>
  <c r="K91"/>
  <c r="N12" i="5"/>
  <c r="O12"/>
  <c r="P12"/>
  <c r="I112" i="3"/>
  <c r="J112"/>
  <c r="K112"/>
  <c r="I96" i="1"/>
  <c r="J96"/>
  <c r="K96"/>
  <c r="I11" i="6"/>
  <c r="J11"/>
  <c r="K11"/>
  <c r="N112" i="1"/>
  <c r="O112"/>
  <c r="P112"/>
  <c r="J21" i="2"/>
  <c r="K21"/>
  <c r="N21"/>
  <c r="O21"/>
  <c r="P21"/>
  <c r="N55" i="3"/>
  <c r="O55"/>
  <c r="P55"/>
  <c r="N47" i="1"/>
  <c r="O47"/>
  <c r="P47"/>
  <c r="I38" i="7"/>
  <c r="J38"/>
  <c r="K38"/>
  <c r="N61"/>
  <c r="O61"/>
  <c r="P61"/>
  <c r="I47" i="1"/>
  <c r="J47"/>
  <c r="K47"/>
  <c r="N38" i="7"/>
  <c r="O38"/>
  <c r="P38"/>
  <c r="N37"/>
  <c r="O37"/>
  <c r="P37"/>
  <c r="N39"/>
  <c r="O39"/>
  <c r="P39"/>
  <c r="I61"/>
  <c r="J61"/>
  <c r="K61"/>
  <c r="I17" i="5"/>
  <c r="J17"/>
  <c r="K17"/>
  <c r="I11" i="7"/>
  <c r="J11"/>
  <c r="K11"/>
  <c r="N90" i="3"/>
  <c r="O90"/>
  <c r="P90"/>
  <c r="N10" i="4"/>
  <c r="O10"/>
  <c r="P10"/>
  <c r="I180" i="3"/>
  <c r="J180"/>
  <c r="K180"/>
  <c r="I112" i="1"/>
  <c r="J112"/>
  <c r="K112"/>
  <c r="I111" i="2"/>
  <c r="J111"/>
  <c r="K111"/>
  <c r="N111"/>
  <c r="O111"/>
  <c r="P111"/>
  <c r="N39"/>
  <c r="O39"/>
  <c r="P39"/>
  <c r="N76"/>
  <c r="O76"/>
  <c r="P76"/>
  <c r="N170" i="3"/>
  <c r="O170"/>
  <c r="P170"/>
  <c r="N177"/>
  <c r="O177"/>
  <c r="P177"/>
  <c r="N16"/>
  <c r="O16"/>
  <c r="P16"/>
  <c r="N126"/>
  <c r="O126"/>
  <c r="P126"/>
  <c r="N13" i="11"/>
  <c r="O13"/>
  <c r="P13"/>
  <c r="I94" i="1"/>
  <c r="J94"/>
  <c r="K94"/>
  <c r="N94"/>
  <c r="O94"/>
  <c r="P94"/>
  <c r="I83"/>
  <c r="J83"/>
  <c r="K83"/>
  <c r="N83"/>
  <c r="O83"/>
  <c r="P83"/>
  <c r="I16"/>
  <c r="J16"/>
  <c r="K16"/>
  <c r="N16"/>
  <c r="O16"/>
  <c r="P16"/>
  <c r="I40" i="4"/>
  <c r="J40"/>
  <c r="K40"/>
  <c r="N146" i="1"/>
  <c r="O146"/>
  <c r="P146"/>
  <c r="N136" i="2"/>
  <c r="O136"/>
  <c r="P136"/>
  <c r="N13" i="4"/>
  <c r="O13"/>
  <c r="P13"/>
  <c r="I146" i="1"/>
  <c r="J146"/>
  <c r="K146"/>
  <c r="I13" i="4"/>
  <c r="J13"/>
  <c r="K13"/>
  <c r="I22"/>
  <c r="J22"/>
  <c r="K22"/>
  <c r="I23"/>
  <c r="J23"/>
  <c r="K23"/>
  <c r="N99" i="3"/>
  <c r="O99"/>
  <c r="P99"/>
  <c r="N14" i="4"/>
  <c r="O14"/>
  <c r="P14"/>
  <c r="N34" i="6"/>
  <c r="O34"/>
  <c r="P34"/>
  <c r="N9" i="4"/>
  <c r="O9"/>
  <c r="P9"/>
  <c r="N9" i="2"/>
  <c r="O9"/>
  <c r="P9"/>
  <c r="N138"/>
  <c r="O138"/>
  <c r="P138"/>
  <c r="N105"/>
  <c r="O105"/>
  <c r="P105"/>
  <c r="N78" i="3"/>
  <c r="O78"/>
  <c r="P78"/>
  <c r="I139"/>
  <c r="J139"/>
  <c r="K139"/>
  <c r="N139"/>
  <c r="O139"/>
  <c r="P139"/>
  <c r="I121"/>
  <c r="J121"/>
  <c r="K121"/>
  <c r="I102" i="1"/>
  <c r="J102"/>
  <c r="K102"/>
  <c r="I21" i="4"/>
  <c r="J21"/>
  <c r="K21"/>
  <c r="I24" i="6"/>
  <c r="J24"/>
  <c r="K24"/>
  <c r="I29"/>
  <c r="J29"/>
  <c r="K29"/>
  <c r="I31"/>
  <c r="J31"/>
  <c r="K31"/>
  <c r="I33"/>
  <c r="J33"/>
  <c r="K33"/>
  <c r="I34"/>
  <c r="J34"/>
  <c r="K34"/>
  <c r="I36"/>
  <c r="J36"/>
  <c r="K36"/>
  <c r="I8" i="1"/>
  <c r="J8"/>
  <c r="K8"/>
  <c r="I50" i="7"/>
  <c r="J50"/>
  <c r="K50"/>
  <c r="K51"/>
  <c r="N27" i="5"/>
  <c r="O27"/>
  <c r="P27"/>
  <c r="I106" i="1"/>
  <c r="J106"/>
  <c r="K106"/>
  <c r="N106"/>
  <c r="O106"/>
  <c r="P106"/>
  <c r="N102"/>
  <c r="O102"/>
  <c r="P102"/>
  <c r="N70" i="4"/>
  <c r="O70"/>
  <c r="P70"/>
  <c r="I138" i="2"/>
  <c r="J138"/>
  <c r="K138"/>
  <c r="I15" i="4"/>
  <c r="J15"/>
  <c r="K15"/>
  <c r="N14" i="2"/>
  <c r="O14"/>
  <c r="P14"/>
  <c r="I136"/>
  <c r="J136"/>
  <c r="K136"/>
  <c r="I12" i="4"/>
  <c r="J12"/>
  <c r="K12"/>
  <c r="N28"/>
  <c r="O28"/>
  <c r="P28"/>
  <c r="I56"/>
  <c r="J56"/>
  <c r="K56"/>
  <c r="N32" i="3"/>
  <c r="O32"/>
  <c r="P32"/>
  <c r="N10" i="6"/>
  <c r="O10"/>
  <c r="P10"/>
  <c r="I25" i="1"/>
  <c r="J25"/>
  <c r="K25"/>
  <c r="N61"/>
  <c r="O61"/>
  <c r="P61"/>
  <c r="I9" i="6"/>
  <c r="J9"/>
  <c r="K9"/>
  <c r="I39" i="2"/>
  <c r="J39"/>
  <c r="K39"/>
  <c r="N16" i="11"/>
  <c r="O16"/>
  <c r="P16"/>
  <c r="N23" i="4"/>
  <c r="O23"/>
  <c r="P23"/>
  <c r="I30"/>
  <c r="J30"/>
  <c r="K30"/>
  <c r="I41" i="1"/>
  <c r="J41"/>
  <c r="K41"/>
  <c r="N71" i="4"/>
  <c r="O71"/>
  <c r="P71"/>
  <c r="I66"/>
  <c r="J66"/>
  <c r="K66"/>
  <c r="N50" i="7"/>
  <c r="O50"/>
  <c r="P50"/>
  <c r="P51"/>
  <c r="I39" i="4"/>
  <c r="J39"/>
  <c r="K39"/>
  <c r="N96" i="1"/>
  <c r="O96"/>
  <c r="P96"/>
  <c r="N41"/>
  <c r="O41"/>
  <c r="P41"/>
  <c r="N60" i="2"/>
  <c r="O60"/>
  <c r="P60"/>
  <c r="I61"/>
  <c r="J61"/>
  <c r="K61"/>
  <c r="N61"/>
  <c r="O61"/>
  <c r="P61"/>
  <c r="I155" i="3"/>
  <c r="J155"/>
  <c r="K155"/>
  <c r="N113"/>
  <c r="O113"/>
  <c r="P113"/>
  <c r="I174"/>
  <c r="J174"/>
  <c r="K174"/>
  <c r="I10" i="11"/>
  <c r="J10"/>
  <c r="K10"/>
  <c r="I13"/>
  <c r="J13"/>
  <c r="K13"/>
  <c r="N37" i="6"/>
  <c r="O37"/>
  <c r="P37"/>
  <c r="N28"/>
  <c r="O28"/>
  <c r="P28"/>
  <c r="I11" i="4"/>
  <c r="J11"/>
  <c r="K11"/>
  <c r="N13" i="1"/>
  <c r="O13"/>
  <c r="P13"/>
  <c r="I25" i="5"/>
  <c r="J25"/>
  <c r="K25"/>
  <c r="N33" i="6"/>
  <c r="O33"/>
  <c r="P33"/>
  <c r="N24"/>
  <c r="O24"/>
  <c r="P24"/>
  <c r="I10"/>
  <c r="J10"/>
  <c r="K10"/>
  <c r="N12"/>
  <c r="O12"/>
  <c r="P12"/>
  <c r="I76" i="2"/>
  <c r="J76"/>
  <c r="K76"/>
  <c r="I99" i="3"/>
  <c r="J99"/>
  <c r="K99"/>
  <c r="N39" i="4"/>
  <c r="O39"/>
  <c r="P39"/>
  <c r="N11" i="6"/>
  <c r="O11"/>
  <c r="P11"/>
  <c r="N16"/>
  <c r="O16"/>
  <c r="P16"/>
  <c r="I24" i="4"/>
  <c r="J24"/>
  <c r="K24"/>
  <c r="I50" i="1"/>
  <c r="J50"/>
  <c r="K50"/>
  <c r="N58" i="4"/>
  <c r="O58"/>
  <c r="P58"/>
  <c r="N15" i="6"/>
  <c r="O15"/>
  <c r="P15"/>
  <c r="N17"/>
  <c r="O17"/>
  <c r="P17"/>
  <c r="I9" i="2"/>
  <c r="J9"/>
  <c r="K9"/>
  <c r="I13" i="1"/>
  <c r="J13"/>
  <c r="K13"/>
  <c r="I12" i="6"/>
  <c r="J12"/>
  <c r="K12"/>
  <c r="I15"/>
  <c r="J15"/>
  <c r="K15"/>
  <c r="N15" i="11"/>
  <c r="O15"/>
  <c r="P15"/>
  <c r="I42" i="1"/>
  <c r="J42"/>
  <c r="K42"/>
  <c r="I90" i="3"/>
  <c r="J90"/>
  <c r="K90"/>
  <c r="I10" i="4"/>
  <c r="J10"/>
  <c r="K10"/>
  <c r="I70"/>
  <c r="J70"/>
  <c r="K70"/>
  <c r="N23" i="6"/>
  <c r="O23"/>
  <c r="P23"/>
  <c r="I68" i="4"/>
  <c r="J68"/>
  <c r="K68"/>
  <c r="N11" i="7"/>
  <c r="O11"/>
  <c r="P11"/>
  <c r="I71" i="4"/>
  <c r="J71"/>
  <c r="K71"/>
  <c r="I39" i="7"/>
  <c r="J39"/>
  <c r="K39"/>
  <c r="I31" i="2"/>
  <c r="J31"/>
  <c r="K31"/>
  <c r="N40" i="4"/>
  <c r="O40"/>
  <c r="P40"/>
  <c r="N66"/>
  <c r="O66"/>
  <c r="P66"/>
  <c r="I17" i="2"/>
  <c r="J17"/>
  <c r="K17"/>
  <c r="N17"/>
  <c r="O17"/>
  <c r="P17"/>
  <c r="I74"/>
  <c r="J74"/>
  <c r="K74"/>
  <c r="I105"/>
  <c r="J105"/>
  <c r="K105"/>
  <c r="I60"/>
  <c r="J60"/>
  <c r="K60"/>
  <c r="N54"/>
  <c r="O54"/>
  <c r="P54"/>
  <c r="N88" i="3"/>
  <c r="O88"/>
  <c r="P88"/>
  <c r="N56"/>
  <c r="O56"/>
  <c r="P56"/>
  <c r="N46"/>
  <c r="O46"/>
  <c r="P46"/>
  <c r="I32" i="1"/>
  <c r="J32"/>
  <c r="K32"/>
  <c r="N32"/>
  <c r="O32"/>
  <c r="P32"/>
  <c r="I61"/>
  <c r="J61"/>
  <c r="K61"/>
  <c r="N12" i="4"/>
  <c r="O12"/>
  <c r="P12"/>
  <c r="I13" i="5"/>
  <c r="J13"/>
  <c r="K13"/>
  <c r="I11"/>
  <c r="J11"/>
  <c r="K11"/>
  <c r="N60" i="4"/>
  <c r="O60"/>
  <c r="P60"/>
  <c r="N16"/>
  <c r="O16"/>
  <c r="P16"/>
  <c r="I47"/>
  <c r="J47"/>
  <c r="K47"/>
  <c r="N26"/>
  <c r="O26"/>
  <c r="P26"/>
  <c r="I17" i="6"/>
  <c r="J17"/>
  <c r="K17"/>
  <c r="N81" i="2"/>
  <c r="O81"/>
  <c r="P81"/>
  <c r="N32" i="6"/>
  <c r="O32"/>
  <c r="P32"/>
  <c r="I33" i="2"/>
  <c r="J33"/>
  <c r="K33"/>
  <c r="N148" i="1"/>
  <c r="O148"/>
  <c r="P148"/>
  <c r="N128" i="3"/>
  <c r="O128"/>
  <c r="P128"/>
  <c r="N11" i="4"/>
  <c r="O11"/>
  <c r="P11"/>
  <c r="I15" i="5"/>
  <c r="J15"/>
  <c r="K15"/>
  <c r="I11" i="11"/>
  <c r="J11"/>
  <c r="K11"/>
  <c r="N33" i="2"/>
  <c r="O33"/>
  <c r="P33"/>
  <c r="N56" i="4"/>
  <c r="O56"/>
  <c r="P56"/>
  <c r="I32" i="6"/>
  <c r="J32"/>
  <c r="K32"/>
  <c r="N10" i="3"/>
  <c r="O10"/>
  <c r="P10"/>
  <c r="N18" i="4"/>
  <c r="O18"/>
  <c r="P18"/>
  <c r="N47"/>
  <c r="O47"/>
  <c r="P47"/>
  <c r="N15"/>
  <c r="O15"/>
  <c r="P15"/>
  <c r="N54"/>
  <c r="O54"/>
  <c r="P54"/>
  <c r="I29" i="5"/>
  <c r="J29"/>
  <c r="K29"/>
  <c r="N24" i="4"/>
  <c r="O24"/>
  <c r="P24"/>
  <c r="N36" i="6"/>
  <c r="O36"/>
  <c r="P36"/>
  <c r="N108" i="3"/>
  <c r="O108"/>
  <c r="P108"/>
  <c r="I148" i="1"/>
  <c r="J148"/>
  <c r="K148"/>
  <c r="N22" i="4"/>
  <c r="O22"/>
  <c r="P22"/>
  <c r="N18" i="5"/>
  <c r="O18"/>
  <c r="P18"/>
  <c r="I29" i="4"/>
  <c r="J29"/>
  <c r="K29"/>
  <c r="I9"/>
  <c r="J9"/>
  <c r="K9"/>
  <c r="N21"/>
  <c r="O21"/>
  <c r="P21"/>
  <c r="N17"/>
  <c r="O17"/>
  <c r="P17"/>
  <c r="N31" i="2"/>
  <c r="O31"/>
  <c r="P31"/>
  <c r="N14" i="3"/>
  <c r="O14"/>
  <c r="P14"/>
  <c r="I28" i="5"/>
  <c r="J28"/>
  <c r="K28"/>
  <c r="N34" i="4"/>
  <c r="O34"/>
  <c r="P34"/>
  <c r="I36"/>
  <c r="J36"/>
  <c r="K36"/>
  <c r="I18" i="5"/>
  <c r="J18"/>
  <c r="K18"/>
  <c r="N30" i="4"/>
  <c r="O30"/>
  <c r="P30"/>
  <c r="N29"/>
  <c r="O29"/>
  <c r="P29"/>
  <c r="I60"/>
  <c r="J60"/>
  <c r="K60"/>
  <c r="N29" i="3"/>
  <c r="O29"/>
  <c r="P29"/>
  <c r="I16" i="4"/>
  <c r="J16"/>
  <c r="K16"/>
  <c r="J35"/>
  <c r="K35"/>
  <c r="I18"/>
  <c r="J18"/>
  <c r="K18"/>
  <c r="I58"/>
  <c r="J58"/>
  <c r="K58"/>
  <c r="N25"/>
  <c r="O25"/>
  <c r="P25"/>
  <c r="N24" i="5"/>
  <c r="O24"/>
  <c r="P24"/>
  <c r="I24"/>
  <c r="J24"/>
  <c r="K24"/>
  <c r="K34"/>
  <c r="N74" i="2"/>
  <c r="O74"/>
  <c r="P74"/>
  <c r="N10" i="1"/>
  <c r="O10"/>
  <c r="P10"/>
  <c r="I10"/>
  <c r="J10"/>
  <c r="K10"/>
  <c r="I37" i="6"/>
  <c r="J37"/>
  <c r="K37"/>
  <c r="N29" i="5"/>
  <c r="O29"/>
  <c r="P29"/>
  <c r="N13"/>
  <c r="O13"/>
  <c r="P13"/>
  <c r="I49" i="4"/>
  <c r="J49"/>
  <c r="K49"/>
  <c r="I34"/>
  <c r="J34"/>
  <c r="K34"/>
  <c r="I20"/>
  <c r="J20"/>
  <c r="K20"/>
  <c r="N35"/>
  <c r="O35"/>
  <c r="P35"/>
  <c r="I31"/>
  <c r="J31"/>
  <c r="K31"/>
  <c r="N26" i="5"/>
  <c r="O26"/>
  <c r="P26"/>
  <c r="N115" i="1"/>
  <c r="O115"/>
  <c r="P115"/>
  <c r="I115"/>
  <c r="J115"/>
  <c r="K115"/>
  <c r="N77" i="3"/>
  <c r="O77"/>
  <c r="P77"/>
  <c r="I37" i="4"/>
  <c r="J37"/>
  <c r="K37"/>
  <c r="I26" i="5"/>
  <c r="J26"/>
  <c r="K26"/>
  <c r="I74" i="1"/>
  <c r="J74"/>
  <c r="K74"/>
  <c r="I10" i="5"/>
  <c r="J10"/>
  <c r="K10"/>
  <c r="I57" i="4"/>
  <c r="J57"/>
  <c r="K57"/>
  <c r="N10" i="5"/>
  <c r="O10"/>
  <c r="P10"/>
  <c r="I14"/>
  <c r="J14"/>
  <c r="K14"/>
  <c r="I28" i="4"/>
  <c r="J28"/>
  <c r="K28"/>
  <c r="N37"/>
  <c r="O37"/>
  <c r="P37"/>
  <c r="N15" i="5"/>
  <c r="O15"/>
  <c r="P15"/>
  <c r="N14"/>
  <c r="O14"/>
  <c r="P14"/>
  <c r="N114" i="1"/>
  <c r="O114"/>
  <c r="P114"/>
  <c r="N25" i="5"/>
  <c r="O25"/>
  <c r="P25"/>
  <c r="N28"/>
  <c r="O28"/>
  <c r="P28"/>
  <c r="N11"/>
  <c r="O11"/>
  <c r="P11"/>
  <c r="I43" i="3"/>
  <c r="J43"/>
  <c r="K43"/>
  <c r="N36" i="4"/>
  <c r="O36"/>
  <c r="P36"/>
  <c r="N96" i="3"/>
  <c r="O96"/>
  <c r="P96"/>
  <c r="N48" i="2"/>
  <c r="O48"/>
  <c r="P48"/>
  <c r="I144"/>
  <c r="J144"/>
  <c r="K144"/>
  <c r="I15" i="11"/>
  <c r="J15"/>
  <c r="K15"/>
  <c r="N11"/>
  <c r="O11"/>
  <c r="P11"/>
  <c r="N10"/>
  <c r="O10"/>
  <c r="P10"/>
  <c r="N31" i="4"/>
  <c r="O31"/>
  <c r="P31"/>
  <c r="N151" i="2"/>
  <c r="O151"/>
  <c r="P151"/>
  <c r="I183" i="3"/>
  <c r="J183"/>
  <c r="K183"/>
  <c r="I18" i="11"/>
  <c r="J18"/>
  <c r="K18"/>
  <c r="I22"/>
  <c r="J22"/>
  <c r="K22"/>
  <c r="I148" i="2"/>
  <c r="J148"/>
  <c r="K148"/>
  <c r="N147"/>
  <c r="O147"/>
  <c r="P147"/>
  <c r="I149"/>
  <c r="J149"/>
  <c r="K149"/>
  <c r="I26" i="4"/>
  <c r="J26"/>
  <c r="K26"/>
  <c r="I126" i="2"/>
  <c r="J126"/>
  <c r="K126"/>
  <c r="N126"/>
  <c r="O126"/>
  <c r="P126"/>
  <c r="N128"/>
  <c r="O128"/>
  <c r="P128"/>
  <c r="N141"/>
  <c r="O141"/>
  <c r="P141"/>
  <c r="I44" i="1"/>
  <c r="J44"/>
  <c r="K44"/>
  <c r="N44"/>
  <c r="O44"/>
  <c r="P44"/>
  <c r="N144" i="2"/>
  <c r="O144"/>
  <c r="P144"/>
  <c r="N145"/>
  <c r="O145"/>
  <c r="P145"/>
  <c r="N148"/>
  <c r="O148"/>
  <c r="P148"/>
  <c r="I145"/>
  <c r="J145"/>
  <c r="K145"/>
  <c r="I14" i="3"/>
  <c r="J14"/>
  <c r="K14"/>
  <c r="I102"/>
  <c r="J102"/>
  <c r="K102"/>
  <c r="I103"/>
  <c r="J103"/>
  <c r="K103"/>
  <c r="I150"/>
  <c r="J150"/>
  <c r="K150"/>
  <c r="I62"/>
  <c r="J62"/>
  <c r="K62"/>
  <c r="I10"/>
  <c r="J10"/>
  <c r="K10"/>
  <c r="I56"/>
  <c r="J56"/>
  <c r="K56"/>
  <c r="I141"/>
  <c r="J141"/>
  <c r="K141"/>
  <c r="I71"/>
  <c r="J71"/>
  <c r="K71"/>
  <c r="N121"/>
  <c r="O121"/>
  <c r="P121"/>
  <c r="I46"/>
  <c r="J46"/>
  <c r="K46"/>
  <c r="I119"/>
  <c r="J119"/>
  <c r="K119"/>
  <c r="I177"/>
  <c r="J177"/>
  <c r="K177"/>
  <c r="N174"/>
  <c r="O174"/>
  <c r="P174"/>
  <c r="N112"/>
  <c r="O112"/>
  <c r="P112"/>
  <c r="N155"/>
  <c r="O155"/>
  <c r="P155"/>
  <c r="I55"/>
  <c r="J55"/>
  <c r="K55"/>
  <c r="I16"/>
  <c r="J16"/>
  <c r="K16"/>
  <c r="I126"/>
  <c r="J126"/>
  <c r="K126"/>
  <c r="I170"/>
  <c r="J170"/>
  <c r="K170"/>
  <c r="I32"/>
  <c r="J32"/>
  <c r="K32"/>
  <c r="I113"/>
  <c r="J113"/>
  <c r="K113"/>
  <c r="I88"/>
  <c r="J88"/>
  <c r="K88"/>
  <c r="I128"/>
  <c r="J128"/>
  <c r="K128"/>
  <c r="I29"/>
  <c r="J29"/>
  <c r="K29"/>
  <c r="N35"/>
  <c r="O35"/>
  <c r="P35"/>
  <c r="N43"/>
  <c r="O43"/>
  <c r="P43"/>
  <c r="N183"/>
  <c r="O183"/>
  <c r="P183"/>
  <c r="N12"/>
  <c r="O12"/>
  <c r="P12"/>
  <c r="N27"/>
  <c r="O27"/>
  <c r="P27"/>
  <c r="N47"/>
  <c r="O47"/>
  <c r="P47"/>
  <c r="I35"/>
  <c r="J35"/>
  <c r="K35"/>
  <c r="N182"/>
  <c r="O182"/>
  <c r="P182"/>
  <c r="I87" i="1"/>
  <c r="J87"/>
  <c r="K87"/>
  <c r="N87"/>
  <c r="O87"/>
  <c r="P87"/>
  <c r="I89"/>
  <c r="J89"/>
  <c r="K89"/>
  <c r="N89"/>
  <c r="O89"/>
  <c r="P89"/>
  <c r="I114"/>
  <c r="J114"/>
  <c r="K114"/>
  <c r="N130"/>
  <c r="O130"/>
  <c r="P130"/>
  <c r="I130"/>
  <c r="J130"/>
  <c r="K130"/>
  <c r="N40" i="2"/>
  <c r="O40"/>
  <c r="P40"/>
  <c r="N103" i="3"/>
  <c r="O103"/>
  <c r="P103"/>
  <c r="I17" i="11"/>
  <c r="J17"/>
  <c r="K17"/>
  <c r="N29" i="6"/>
  <c r="O29"/>
  <c r="P29"/>
  <c r="N119" i="3"/>
  <c r="O119"/>
  <c r="P119"/>
  <c r="N17" i="11"/>
  <c r="O17"/>
  <c r="P17"/>
  <c r="I35" i="2"/>
  <c r="J35"/>
  <c r="K35"/>
  <c r="I25"/>
  <c r="J25"/>
  <c r="K25"/>
  <c r="I142"/>
  <c r="J142"/>
  <c r="K142"/>
  <c r="I108"/>
  <c r="J108"/>
  <c r="K108"/>
  <c r="N51"/>
  <c r="O51"/>
  <c r="P51"/>
  <c r="I147"/>
  <c r="J147"/>
  <c r="K147"/>
  <c r="J23"/>
  <c r="K23"/>
  <c r="I150"/>
  <c r="J150"/>
  <c r="K150"/>
  <c r="N149"/>
  <c r="O149"/>
  <c r="P149"/>
  <c r="I151"/>
  <c r="J151"/>
  <c r="K151"/>
  <c r="I37" i="7"/>
  <c r="J37"/>
  <c r="K37"/>
  <c r="K40"/>
  <c r="N10"/>
  <c r="O10"/>
  <c r="P10"/>
  <c r="P12"/>
  <c r="N57" i="4"/>
  <c r="O57"/>
  <c r="P57"/>
  <c r="N31" i="6"/>
  <c r="O31"/>
  <c r="P31"/>
  <c r="N76" i="1"/>
  <c r="O76"/>
  <c r="P76"/>
  <c r="I100"/>
  <c r="J100"/>
  <c r="K100"/>
  <c r="I24" i="3"/>
  <c r="J24"/>
  <c r="K24"/>
  <c r="I132" i="1"/>
  <c r="J132"/>
  <c r="K132"/>
  <c r="N40" i="3"/>
  <c r="O40"/>
  <c r="P40"/>
  <c r="I34"/>
  <c r="J34"/>
  <c r="K34"/>
  <c r="N17"/>
  <c r="O17"/>
  <c r="P17"/>
  <c r="I182"/>
  <c r="J182"/>
  <c r="K182"/>
  <c r="I82" i="2"/>
  <c r="J82"/>
  <c r="K82"/>
  <c r="N85"/>
  <c r="O85"/>
  <c r="P85"/>
  <c r="I77"/>
  <c r="J77"/>
  <c r="K77"/>
  <c r="N82"/>
  <c r="O82"/>
  <c r="P82"/>
  <c r="N142"/>
  <c r="O142"/>
  <c r="P142"/>
  <c r="I128"/>
  <c r="J128"/>
  <c r="K128"/>
  <c r="I51"/>
  <c r="J51"/>
  <c r="K51"/>
  <c r="N9" i="6"/>
  <c r="O9"/>
  <c r="P9"/>
  <c r="P20"/>
  <c r="I12" i="5"/>
  <c r="J12"/>
  <c r="K12"/>
  <c r="I12" i="2"/>
  <c r="J12"/>
  <c r="K12"/>
  <c r="N168" i="3"/>
  <c r="O168"/>
  <c r="P168"/>
  <c r="N25" i="1"/>
  <c r="O25"/>
  <c r="P25"/>
  <c r="I52" i="4"/>
  <c r="J52"/>
  <c r="K52"/>
  <c r="I54"/>
  <c r="J54"/>
  <c r="K54"/>
  <c r="N27" i="2"/>
  <c r="O27"/>
  <c r="P27"/>
  <c r="N20" i="4"/>
  <c r="O20"/>
  <c r="P20"/>
  <c r="I17"/>
  <c r="J17"/>
  <c r="K17"/>
  <c r="I14"/>
  <c r="J14"/>
  <c r="K14"/>
  <c r="N81" i="1"/>
  <c r="O81"/>
  <c r="P81"/>
  <c r="N22" i="3"/>
  <c r="O22"/>
  <c r="P22"/>
  <c r="I10" i="7"/>
  <c r="J10"/>
  <c r="K10"/>
  <c r="I25" i="4"/>
  <c r="J25"/>
  <c r="K25"/>
  <c r="I141" i="2"/>
  <c r="J141"/>
  <c r="K141"/>
  <c r="I15" i="1"/>
  <c r="J15"/>
  <c r="K15"/>
  <c r="N15"/>
  <c r="O15"/>
  <c r="P15"/>
  <c r="I19" i="2"/>
  <c r="J19"/>
  <c r="K19"/>
  <c r="I140"/>
  <c r="J140"/>
  <c r="K140"/>
  <c r="N72" i="3"/>
  <c r="O72"/>
  <c r="P72"/>
  <c r="N37"/>
  <c r="O37"/>
  <c r="P37"/>
  <c r="N82"/>
  <c r="O82"/>
  <c r="P82"/>
  <c r="I163"/>
  <c r="J163"/>
  <c r="K163"/>
  <c r="N91"/>
  <c r="O91"/>
  <c r="P91"/>
  <c r="N74" i="1"/>
  <c r="O74"/>
  <c r="P74"/>
  <c r="I76"/>
  <c r="J76"/>
  <c r="K76"/>
  <c r="N132"/>
  <c r="O132"/>
  <c r="P132"/>
  <c r="N49" i="4"/>
  <c r="O49"/>
  <c r="P49"/>
  <c r="I80" i="2"/>
  <c r="J80"/>
  <c r="K80"/>
  <c r="N51" i="4"/>
  <c r="O51"/>
  <c r="P51"/>
  <c r="I92" i="2"/>
  <c r="J92"/>
  <c r="K92"/>
  <c r="N19"/>
  <c r="O19"/>
  <c r="P19"/>
  <c r="N122"/>
  <c r="O122"/>
  <c r="P122"/>
  <c r="N35"/>
  <c r="O35"/>
  <c r="P35"/>
  <c r="N11"/>
  <c r="O11"/>
  <c r="P11"/>
  <c r="I87"/>
  <c r="J87"/>
  <c r="K87"/>
  <c r="N134"/>
  <c r="O134"/>
  <c r="P134"/>
  <c r="I90"/>
  <c r="J90"/>
  <c r="K90"/>
  <c r="I48"/>
  <c r="J48"/>
  <c r="K48"/>
  <c r="N91"/>
  <c r="O91"/>
  <c r="P91"/>
  <c r="N52"/>
  <c r="O52"/>
  <c r="P52"/>
  <c r="N150"/>
  <c r="O150"/>
  <c r="P150"/>
  <c r="N112"/>
  <c r="O112"/>
  <c r="P112"/>
  <c r="I8"/>
  <c r="J8"/>
  <c r="K8"/>
  <c r="I26"/>
  <c r="J26"/>
  <c r="K26"/>
  <c r="I88"/>
  <c r="J88"/>
  <c r="K88"/>
  <c r="N87"/>
  <c r="O87"/>
  <c r="P87"/>
  <c r="N41"/>
  <c r="O41"/>
  <c r="P41"/>
  <c r="I113"/>
  <c r="J113"/>
  <c r="K113"/>
  <c r="I122"/>
  <c r="J122"/>
  <c r="K122"/>
  <c r="N12"/>
  <c r="O12"/>
  <c r="P12"/>
  <c r="N26"/>
  <c r="O26"/>
  <c r="P26"/>
  <c r="I81"/>
  <c r="J81"/>
  <c r="K81"/>
  <c r="I40"/>
  <c r="J40"/>
  <c r="K40"/>
  <c r="I41"/>
  <c r="J41"/>
  <c r="K41"/>
  <c r="I106" i="3"/>
  <c r="J106"/>
  <c r="K106"/>
  <c r="I27"/>
  <c r="J27"/>
  <c r="K27"/>
  <c r="I96"/>
  <c r="J96"/>
  <c r="K96"/>
  <c r="I47"/>
  <c r="J47"/>
  <c r="K47"/>
  <c r="N34" i="2"/>
  <c r="O34"/>
  <c r="P34"/>
  <c r="N120"/>
  <c r="O120"/>
  <c r="P120"/>
  <c r="I29"/>
  <c r="J29"/>
  <c r="K29"/>
  <c r="I24"/>
  <c r="J24"/>
  <c r="K24"/>
  <c r="I42"/>
  <c r="J42"/>
  <c r="K42"/>
  <c r="N29"/>
  <c r="O29"/>
  <c r="P29"/>
  <c r="N77"/>
  <c r="O77"/>
  <c r="P77"/>
  <c r="N179" i="3"/>
  <c r="O179"/>
  <c r="P179"/>
  <c r="N172"/>
  <c r="O172"/>
  <c r="P172"/>
  <c r="N129"/>
  <c r="O129"/>
  <c r="P129"/>
  <c r="I53"/>
  <c r="J53"/>
  <c r="K53"/>
  <c r="N169"/>
  <c r="O169"/>
  <c r="P169"/>
  <c r="I30"/>
  <c r="J30"/>
  <c r="K30"/>
  <c r="I26"/>
  <c r="J26"/>
  <c r="K26"/>
  <c r="I20"/>
  <c r="J20"/>
  <c r="K20"/>
  <c r="I19"/>
  <c r="J19"/>
  <c r="K19"/>
  <c r="I17"/>
  <c r="J17"/>
  <c r="K17"/>
  <c r="I13"/>
  <c r="J13"/>
  <c r="K13"/>
  <c r="I12"/>
  <c r="J12"/>
  <c r="K12"/>
  <c r="I9"/>
  <c r="J9"/>
  <c r="K9"/>
  <c r="I8"/>
  <c r="J8"/>
  <c r="K8"/>
  <c r="N15"/>
  <c r="O15"/>
  <c r="P15"/>
  <c r="N25"/>
  <c r="O25"/>
  <c r="P25"/>
  <c r="I168"/>
  <c r="J168"/>
  <c r="K168"/>
  <c r="I22"/>
  <c r="J22"/>
  <c r="K22"/>
  <c r="I108"/>
  <c r="J108"/>
  <c r="K108"/>
  <c r="I77"/>
  <c r="J77"/>
  <c r="K77"/>
  <c r="N34"/>
  <c r="O34"/>
  <c r="P34"/>
  <c r="N24"/>
  <c r="O24"/>
  <c r="P24"/>
  <c r="N53"/>
  <c r="O53"/>
  <c r="P53"/>
  <c r="N171"/>
  <c r="O171"/>
  <c r="P171"/>
  <c r="I127"/>
  <c r="J127"/>
  <c r="K127"/>
  <c r="I95"/>
  <c r="J95"/>
  <c r="K95"/>
  <c r="N81"/>
  <c r="O81"/>
  <c r="P81"/>
  <c r="N26"/>
  <c r="O26"/>
  <c r="P26"/>
  <c r="N20"/>
  <c r="O20"/>
  <c r="P20"/>
  <c r="N11"/>
  <c r="O11"/>
  <c r="P11"/>
  <c r="I15"/>
  <c r="J15"/>
  <c r="K15"/>
  <c r="I167"/>
  <c r="J167"/>
  <c r="K167"/>
  <c r="I157"/>
  <c r="J157"/>
  <c r="K157"/>
  <c r="N122"/>
  <c r="O122"/>
  <c r="P122"/>
  <c r="N120"/>
  <c r="O120"/>
  <c r="P120"/>
  <c r="N117"/>
  <c r="O117"/>
  <c r="P117"/>
  <c r="N116"/>
  <c r="O116"/>
  <c r="P116"/>
  <c r="N115"/>
  <c r="O115"/>
  <c r="P115"/>
  <c r="N105"/>
  <c r="O105"/>
  <c r="P105"/>
  <c r="N101"/>
  <c r="O101"/>
  <c r="P101"/>
  <c r="N97"/>
  <c r="O97"/>
  <c r="P97"/>
  <c r="N95"/>
  <c r="O95"/>
  <c r="P95"/>
  <c r="N93"/>
  <c r="O93"/>
  <c r="P93"/>
  <c r="I86"/>
  <c r="J86"/>
  <c r="K86"/>
  <c r="I75"/>
  <c r="J75"/>
  <c r="K75"/>
  <c r="I67"/>
  <c r="J67"/>
  <c r="K67"/>
  <c r="I63"/>
  <c r="J63"/>
  <c r="K63"/>
  <c r="N59"/>
  <c r="O59"/>
  <c r="P59"/>
  <c r="N38"/>
  <c r="O38"/>
  <c r="P38"/>
  <c r="N33"/>
  <c r="O33"/>
  <c r="P33"/>
  <c r="N30"/>
  <c r="O30"/>
  <c r="P30"/>
  <c r="N167"/>
  <c r="O167"/>
  <c r="P167"/>
  <c r="I148"/>
  <c r="J148"/>
  <c r="K148"/>
  <c r="I136"/>
  <c r="J136"/>
  <c r="K136"/>
  <c r="I125"/>
  <c r="J125"/>
  <c r="K125"/>
  <c r="I122"/>
  <c r="J122"/>
  <c r="K122"/>
  <c r="I58"/>
  <c r="J58"/>
  <c r="K58"/>
  <c r="I165"/>
  <c r="J165"/>
  <c r="K165"/>
  <c r="N118"/>
  <c r="O118"/>
  <c r="P118"/>
  <c r="N74"/>
  <c r="O74"/>
  <c r="P74"/>
  <c r="I38"/>
  <c r="J38"/>
  <c r="K38"/>
  <c r="I37"/>
  <c r="J37"/>
  <c r="K37"/>
  <c r="I33"/>
  <c r="J33"/>
  <c r="K33"/>
  <c r="I87"/>
  <c r="J87"/>
  <c r="K87"/>
  <c r="N80"/>
  <c r="O80"/>
  <c r="P80"/>
  <c r="I156"/>
  <c r="J156"/>
  <c r="K156"/>
  <c r="N180"/>
  <c r="O180"/>
  <c r="P180"/>
  <c r="I172"/>
  <c r="J172"/>
  <c r="K172"/>
  <c r="I50"/>
  <c r="J50"/>
  <c r="K50"/>
  <c r="N13"/>
  <c r="O13"/>
  <c r="P13"/>
  <c r="I25"/>
  <c r="J25"/>
  <c r="K25"/>
  <c r="N102"/>
  <c r="O102"/>
  <c r="P102"/>
  <c r="N62"/>
  <c r="O62"/>
  <c r="P62"/>
  <c r="I58" i="1"/>
  <c r="J58"/>
  <c r="K58"/>
  <c r="N55"/>
  <c r="O55"/>
  <c r="P55"/>
  <c r="I129" i="3"/>
  <c r="J129"/>
  <c r="K129"/>
  <c r="I115"/>
  <c r="J115"/>
  <c r="K115"/>
  <c r="I101"/>
  <c r="J101"/>
  <c r="K101"/>
  <c r="I97"/>
  <c r="J97"/>
  <c r="K97"/>
  <c r="N89"/>
  <c r="O89"/>
  <c r="P89"/>
  <c r="I85"/>
  <c r="J85"/>
  <c r="K85"/>
  <c r="I81"/>
  <c r="J81"/>
  <c r="K81"/>
  <c r="I65"/>
  <c r="J65"/>
  <c r="K65"/>
  <c r="N58"/>
  <c r="O58"/>
  <c r="P58"/>
  <c r="N157"/>
  <c r="O157"/>
  <c r="P157"/>
  <c r="I80"/>
  <c r="J80"/>
  <c r="K80"/>
  <c r="I78"/>
  <c r="J78"/>
  <c r="K78"/>
  <c r="I49"/>
  <c r="J49"/>
  <c r="K49"/>
  <c r="I21"/>
  <c r="J21"/>
  <c r="K21"/>
  <c r="I164"/>
  <c r="J164"/>
  <c r="K164"/>
  <c r="I140"/>
  <c r="J140"/>
  <c r="K140"/>
  <c r="N110"/>
  <c r="O110"/>
  <c r="P110"/>
  <c r="I89"/>
  <c r="J89"/>
  <c r="K89"/>
  <c r="N84"/>
  <c r="O84"/>
  <c r="P84"/>
  <c r="N63"/>
  <c r="O63"/>
  <c r="P63"/>
  <c r="N163"/>
  <c r="O163"/>
  <c r="P163"/>
  <c r="J77" i="1"/>
  <c r="K77"/>
  <c r="I128"/>
  <c r="J128"/>
  <c r="K128"/>
  <c r="N90"/>
  <c r="O90"/>
  <c r="P90"/>
  <c r="I142" i="3"/>
  <c r="J142"/>
  <c r="K142"/>
  <c r="I9" i="1"/>
  <c r="J9"/>
  <c r="K9"/>
  <c r="I171" i="3"/>
  <c r="J171"/>
  <c r="K171"/>
  <c r="I11"/>
  <c r="J11"/>
  <c r="K11"/>
  <c r="N9"/>
  <c r="O9"/>
  <c r="P9"/>
  <c r="N156"/>
  <c r="O156"/>
  <c r="P156"/>
  <c r="I81" i="1"/>
  <c r="J81"/>
  <c r="K81"/>
  <c r="N111"/>
  <c r="O111"/>
  <c r="P111"/>
  <c r="N159" i="3"/>
  <c r="O159"/>
  <c r="P159"/>
  <c r="I72"/>
  <c r="J72"/>
  <c r="K72"/>
  <c r="N150"/>
  <c r="O150"/>
  <c r="P150"/>
  <c r="I51" i="4"/>
  <c r="J51"/>
  <c r="K51"/>
  <c r="N136" i="3"/>
  <c r="O136"/>
  <c r="P136"/>
  <c r="I138" i="1"/>
  <c r="J138"/>
  <c r="K138"/>
  <c r="I19" i="11"/>
  <c r="J19"/>
  <c r="K19"/>
  <c r="N19"/>
  <c r="O19"/>
  <c r="P19"/>
  <c r="I21"/>
  <c r="J21"/>
  <c r="K21"/>
  <c r="N106" i="3"/>
  <c r="O106"/>
  <c r="P106"/>
  <c r="I117"/>
  <c r="J117"/>
  <c r="K117"/>
  <c r="I16" i="6"/>
  <c r="J16"/>
  <c r="K16"/>
  <c r="I30" i="2"/>
  <c r="J30"/>
  <c r="K30"/>
  <c r="I36" i="1"/>
  <c r="J36"/>
  <c r="K36"/>
  <c r="I109"/>
  <c r="J109"/>
  <c r="K109"/>
  <c r="N25" i="2"/>
  <c r="O25"/>
  <c r="P25"/>
  <c r="N45" i="1"/>
  <c r="O45"/>
  <c r="P45"/>
  <c r="N24" i="2"/>
  <c r="O24"/>
  <c r="P24"/>
  <c r="I105" i="3"/>
  <c r="J105"/>
  <c r="K105"/>
  <c r="I118"/>
  <c r="J118"/>
  <c r="K118"/>
  <c r="I93"/>
  <c r="J93"/>
  <c r="K93"/>
  <c r="N80" i="2"/>
  <c r="O80"/>
  <c r="P80"/>
  <c r="I45" i="1"/>
  <c r="J45"/>
  <c r="K45"/>
  <c r="N18" i="2"/>
  <c r="O18"/>
  <c r="P18"/>
  <c r="O109" i="1"/>
  <c r="P109"/>
  <c r="N78"/>
  <c r="O78"/>
  <c r="P78"/>
  <c r="I23" i="6"/>
  <c r="J23"/>
  <c r="K23"/>
  <c r="I58" i="2"/>
  <c r="J58"/>
  <c r="K58"/>
  <c r="I37" i="1"/>
  <c r="J37"/>
  <c r="K37"/>
  <c r="I109" i="2"/>
  <c r="J109"/>
  <c r="K109"/>
  <c r="N129"/>
  <c r="O129"/>
  <c r="P129"/>
  <c r="I120" i="3"/>
  <c r="J120"/>
  <c r="K120"/>
  <c r="I145" i="1"/>
  <c r="J145"/>
  <c r="K145"/>
  <c r="P98"/>
  <c r="I64"/>
  <c r="J64"/>
  <c r="K64"/>
  <c r="N37" i="2"/>
  <c r="O37"/>
  <c r="P37"/>
  <c r="I18"/>
  <c r="J18"/>
  <c r="K18"/>
  <c r="N18" i="11"/>
  <c r="O18"/>
  <c r="P18"/>
  <c r="P27"/>
  <c r="N80" i="1"/>
  <c r="O80"/>
  <c r="P80"/>
  <c r="P46"/>
  <c r="N40"/>
  <c r="O40"/>
  <c r="P40"/>
  <c r="I27" i="2"/>
  <c r="J27"/>
  <c r="K27"/>
  <c r="N87" i="3"/>
  <c r="O87"/>
  <c r="P87"/>
  <c r="N8"/>
  <c r="O8"/>
  <c r="P8"/>
  <c r="I11" i="2"/>
  <c r="J11"/>
  <c r="K11"/>
  <c r="N108"/>
  <c r="O108"/>
  <c r="P108"/>
  <c r="N21" i="11"/>
  <c r="O21"/>
  <c r="P21"/>
  <c r="N24"/>
  <c r="O24"/>
  <c r="P24"/>
  <c r="I25" i="7"/>
  <c r="J25"/>
  <c r="K25"/>
  <c r="K26"/>
  <c r="I39" i="1"/>
  <c r="J39"/>
  <c r="K39"/>
  <c r="I69" i="3"/>
  <c r="J69"/>
  <c r="K69"/>
  <c r="I84" i="2"/>
  <c r="J84"/>
  <c r="K84"/>
  <c r="I143" i="1"/>
  <c r="J143"/>
  <c r="K143"/>
  <c r="N31"/>
  <c r="O31"/>
  <c r="P31"/>
  <c r="I27"/>
  <c r="J27"/>
  <c r="K27"/>
  <c r="I21"/>
  <c r="J21"/>
  <c r="K21"/>
  <c r="I20"/>
  <c r="J20"/>
  <c r="K20"/>
  <c r="I19"/>
  <c r="J19"/>
  <c r="K19"/>
  <c r="N110" i="2"/>
  <c r="O110"/>
  <c r="P110"/>
  <c r="I43"/>
  <c r="J43"/>
  <c r="K43"/>
  <c r="I55" i="1"/>
  <c r="J55"/>
  <c r="K55"/>
  <c r="I14" i="2"/>
  <c r="J14"/>
  <c r="K14"/>
  <c r="N20" i="11"/>
  <c r="O20"/>
  <c r="P20"/>
  <c r="N22"/>
  <c r="O22"/>
  <c r="P22"/>
  <c r="N25"/>
  <c r="O25"/>
  <c r="P25"/>
  <c r="N25" i="7"/>
  <c r="O25"/>
  <c r="P25"/>
  <c r="P26"/>
  <c r="N39" i="1"/>
  <c r="O39"/>
  <c r="P39"/>
  <c r="N138"/>
  <c r="O138"/>
  <c r="P138"/>
  <c r="N84" i="2"/>
  <c r="O84"/>
  <c r="P84"/>
  <c r="N113"/>
  <c r="O113"/>
  <c r="P113"/>
  <c r="I110" i="3"/>
  <c r="J110"/>
  <c r="K110"/>
  <c r="I115" i="2"/>
  <c r="J115"/>
  <c r="K115"/>
  <c r="I34"/>
  <c r="J34"/>
  <c r="K34"/>
  <c r="I22"/>
  <c r="J22"/>
  <c r="K22"/>
  <c r="N148" i="3"/>
  <c r="O148"/>
  <c r="P148"/>
  <c r="N21"/>
  <c r="O21"/>
  <c r="P21"/>
  <c r="I24" i="11"/>
  <c r="J24"/>
  <c r="K24"/>
  <c r="K27"/>
  <c r="N69" i="3"/>
  <c r="O69"/>
  <c r="P69"/>
  <c r="I88" i="1"/>
  <c r="J88"/>
  <c r="K88"/>
  <c r="I51"/>
  <c r="J51"/>
  <c r="K51"/>
  <c r="J24"/>
  <c r="K24"/>
  <c r="N13" i="2"/>
  <c r="O13"/>
  <c r="P13"/>
  <c r="N88" i="1"/>
  <c r="O88"/>
  <c r="P88"/>
  <c r="N24"/>
  <c r="O24"/>
  <c r="P24"/>
  <c r="I131" i="2"/>
  <c r="J131"/>
  <c r="K131"/>
  <c r="I68" i="1"/>
  <c r="J68"/>
  <c r="K68"/>
  <c r="I59" i="3"/>
  <c r="J59"/>
  <c r="K59"/>
  <c r="N19"/>
  <c r="O19"/>
  <c r="P19"/>
  <c r="I137" i="2"/>
  <c r="J137"/>
  <c r="K137"/>
  <c r="I110"/>
  <c r="J110"/>
  <c r="K110"/>
  <c r="I147" i="3"/>
  <c r="J147"/>
  <c r="K147"/>
  <c r="I105" i="1"/>
  <c r="J105"/>
  <c r="K105"/>
  <c r="I103"/>
  <c r="J103"/>
  <c r="K103"/>
  <c r="I99"/>
  <c r="J99"/>
  <c r="K99"/>
  <c r="K80"/>
  <c r="I40"/>
  <c r="J40"/>
  <c r="K40"/>
  <c r="I38"/>
  <c r="J38"/>
  <c r="K38"/>
  <c r="O36"/>
  <c r="P36"/>
  <c r="I26"/>
  <c r="J26"/>
  <c r="K26"/>
  <c r="N127" i="2"/>
  <c r="O127"/>
  <c r="P127"/>
  <c r="N115"/>
  <c r="O115"/>
  <c r="P115"/>
  <c r="N114"/>
  <c r="O114"/>
  <c r="P114"/>
  <c r="I75"/>
  <c r="J75"/>
  <c r="K75"/>
  <c r="I52"/>
  <c r="J52"/>
  <c r="K52"/>
  <c r="I47"/>
  <c r="J47"/>
  <c r="K47"/>
  <c r="N164" i="3"/>
  <c r="O164"/>
  <c r="P164"/>
  <c r="N70"/>
  <c r="O70"/>
  <c r="P70"/>
  <c r="N67"/>
  <c r="O67"/>
  <c r="P67"/>
  <c r="I28" i="6"/>
  <c r="J28"/>
  <c r="K28"/>
  <c r="K38"/>
  <c r="K44"/>
  <c r="K161" i="1"/>
  <c r="N8"/>
  <c r="O8"/>
  <c r="P8"/>
  <c r="I20" i="11"/>
  <c r="J20"/>
  <c r="K20"/>
  <c r="I140" i="1"/>
  <c r="J140"/>
  <c r="K140"/>
  <c r="N99"/>
  <c r="O99"/>
  <c r="P99"/>
  <c r="J92"/>
  <c r="K92"/>
  <c r="N38"/>
  <c r="O38"/>
  <c r="P38"/>
  <c r="I127" i="2"/>
  <c r="J127"/>
  <c r="K127"/>
  <c r="I116"/>
  <c r="J116"/>
  <c r="K116"/>
  <c r="I114"/>
  <c r="J114"/>
  <c r="K114"/>
  <c r="I112"/>
  <c r="J112"/>
  <c r="K112"/>
  <c r="N75"/>
  <c r="O75"/>
  <c r="P75"/>
  <c r="P94"/>
  <c r="P96"/>
  <c r="P164"/>
  <c r="N57"/>
  <c r="O57"/>
  <c r="P57"/>
  <c r="N47"/>
  <c r="O47"/>
  <c r="P47"/>
  <c r="I159" i="3"/>
  <c r="J159"/>
  <c r="K159"/>
  <c r="I70"/>
  <c r="J70"/>
  <c r="K70"/>
  <c r="I108" i="1"/>
  <c r="J108"/>
  <c r="K108"/>
  <c r="N95"/>
  <c r="O95"/>
  <c r="P95"/>
  <c r="N57"/>
  <c r="O57"/>
  <c r="P57"/>
  <c r="N12"/>
  <c r="O12"/>
  <c r="P12"/>
  <c r="N30" i="2"/>
  <c r="O30"/>
  <c r="P30"/>
  <c r="I175" i="3"/>
  <c r="J175"/>
  <c r="K175"/>
  <c r="N53" i="1"/>
  <c r="O53"/>
  <c r="P53"/>
  <c r="I37" i="2"/>
  <c r="J37"/>
  <c r="K37"/>
  <c r="N22"/>
  <c r="O22"/>
  <c r="P22"/>
  <c r="N175" i="3"/>
  <c r="O175"/>
  <c r="P175"/>
  <c r="N35" i="1"/>
  <c r="O35"/>
  <c r="P35"/>
  <c r="J29"/>
  <c r="K29"/>
  <c r="I132" i="2"/>
  <c r="J132"/>
  <c r="K132"/>
  <c r="N10"/>
  <c r="O10"/>
  <c r="P10"/>
  <c r="I10"/>
  <c r="J10"/>
  <c r="K10"/>
  <c r="K63"/>
  <c r="K65"/>
  <c r="K159"/>
  <c r="N55"/>
  <c r="O55"/>
  <c r="P55"/>
  <c r="I145" i="3"/>
  <c r="J145"/>
  <c r="K145"/>
  <c r="I116"/>
  <c r="J116"/>
  <c r="K116"/>
  <c r="N116" i="2"/>
  <c r="O116"/>
  <c r="P116"/>
  <c r="N107"/>
  <c r="O107"/>
  <c r="P107"/>
  <c r="N42"/>
  <c r="O42"/>
  <c r="P42"/>
  <c r="I13"/>
  <c r="J13"/>
  <c r="K13"/>
  <c r="I179" i="3"/>
  <c r="J179"/>
  <c r="K179"/>
  <c r="N127"/>
  <c r="O127"/>
  <c r="P127"/>
  <c r="K12" i="7"/>
  <c r="N84" i="1"/>
  <c r="O84"/>
  <c r="P84"/>
  <c r="I78"/>
  <c r="J78"/>
  <c r="K78"/>
  <c r="I62"/>
  <c r="J62"/>
  <c r="K62"/>
  <c r="N77"/>
  <c r="O77"/>
  <c r="P77"/>
  <c r="I134" i="2"/>
  <c r="J134"/>
  <c r="K134"/>
  <c r="N67" i="1"/>
  <c r="O67"/>
  <c r="P67"/>
  <c r="N49"/>
  <c r="O49"/>
  <c r="P49"/>
  <c r="N29"/>
  <c r="O29"/>
  <c r="P29"/>
  <c r="N131" i="2"/>
  <c r="O131"/>
  <c r="P131"/>
  <c r="I120"/>
  <c r="J120"/>
  <c r="K120"/>
  <c r="N43"/>
  <c r="O43"/>
  <c r="P43"/>
  <c r="N68" i="1"/>
  <c r="O68"/>
  <c r="P68"/>
  <c r="I65"/>
  <c r="J65"/>
  <c r="K65"/>
  <c r="N9"/>
  <c r="O9"/>
  <c r="P9"/>
  <c r="N109" i="2"/>
  <c r="O109"/>
  <c r="P109"/>
  <c r="I55"/>
  <c r="J55"/>
  <c r="K55"/>
  <c r="I74" i="3"/>
  <c r="J74"/>
  <c r="K74"/>
  <c r="N65"/>
  <c r="O65"/>
  <c r="P65"/>
  <c r="I85" i="2"/>
  <c r="J85"/>
  <c r="K85"/>
  <c r="K42" i="7"/>
  <c r="P54"/>
  <c r="J142" i="1"/>
  <c r="K142"/>
  <c r="J85"/>
  <c r="K85"/>
  <c r="I33"/>
  <c r="J33"/>
  <c r="K33"/>
  <c r="N27"/>
  <c r="O27"/>
  <c r="P27"/>
  <c r="I45" i="2"/>
  <c r="J45"/>
  <c r="K45"/>
  <c r="I49" i="1"/>
  <c r="J49"/>
  <c r="K49"/>
  <c r="N37"/>
  <c r="O37"/>
  <c r="P37"/>
  <c r="I28"/>
  <c r="J28"/>
  <c r="K28"/>
  <c r="N137" i="2"/>
  <c r="O137"/>
  <c r="P137"/>
  <c r="I152" i="3"/>
  <c r="J152"/>
  <c r="K152"/>
  <c r="I57" i="1"/>
  <c r="J57"/>
  <c r="K57"/>
  <c r="I133"/>
  <c r="J133"/>
  <c r="K133"/>
  <c r="I118" i="2"/>
  <c r="J118"/>
  <c r="K118"/>
  <c r="N147" i="3"/>
  <c r="O147"/>
  <c r="P147"/>
  <c r="I45"/>
  <c r="J45"/>
  <c r="K45"/>
  <c r="I91" i="2"/>
  <c r="J91"/>
  <c r="K91"/>
  <c r="I57"/>
  <c r="J57"/>
  <c r="K57"/>
  <c r="N49" i="3"/>
  <c r="O49"/>
  <c r="P49"/>
  <c r="N41" i="4"/>
  <c r="O41"/>
  <c r="P41"/>
  <c r="K54" i="7"/>
  <c r="K53"/>
  <c r="K46"/>
  <c r="P56"/>
  <c r="P42" i="6"/>
  <c r="P198" i="3"/>
  <c r="O137" i="1"/>
  <c r="P137"/>
  <c r="N92"/>
  <c r="O92"/>
  <c r="P92"/>
  <c r="I90"/>
  <c r="J90"/>
  <c r="K90"/>
  <c r="N28"/>
  <c r="O28"/>
  <c r="P28"/>
  <c r="N103"/>
  <c r="O103"/>
  <c r="P103"/>
  <c r="N71"/>
  <c r="O71"/>
  <c r="P71"/>
  <c r="N62"/>
  <c r="O62"/>
  <c r="P62"/>
  <c r="N143"/>
  <c r="O143"/>
  <c r="P143"/>
  <c r="N19"/>
  <c r="O19"/>
  <c r="P19"/>
  <c r="N104" i="2"/>
  <c r="O104"/>
  <c r="P104"/>
  <c r="P20" i="5"/>
  <c r="P35"/>
  <c r="P28" i="7"/>
  <c r="P31"/>
  <c r="P32"/>
  <c r="P30"/>
  <c r="P29"/>
  <c r="P33"/>
  <c r="K29"/>
  <c r="K32"/>
  <c r="K33"/>
  <c r="K30"/>
  <c r="K31"/>
  <c r="K28"/>
  <c r="K25" i="6"/>
  <c r="K43"/>
  <c r="K161" i="2"/>
  <c r="K32"/>
  <c r="P58" i="7"/>
  <c r="P55"/>
  <c r="P57"/>
  <c r="P53"/>
  <c r="K20" i="6"/>
  <c r="K42"/>
  <c r="K198" i="3"/>
  <c r="K32" i="4"/>
  <c r="K13" i="7"/>
  <c r="K14" s="1"/>
  <c r="K20" i="5"/>
  <c r="K35"/>
  <c r="K38"/>
  <c r="K47"/>
  <c r="K47" i="7"/>
  <c r="K45"/>
  <c r="K43"/>
  <c r="K44"/>
  <c r="K56"/>
  <c r="K55"/>
  <c r="K57"/>
  <c r="K58"/>
  <c r="P38" i="6"/>
  <c r="P44"/>
  <c r="P161" i="1"/>
  <c r="N145"/>
  <c r="O145"/>
  <c r="P145"/>
  <c r="N140"/>
  <c r="O140"/>
  <c r="P140"/>
  <c r="N142"/>
  <c r="O142"/>
  <c r="P142"/>
  <c r="I149"/>
  <c r="J149"/>
  <c r="K149"/>
  <c r="N85"/>
  <c r="O85"/>
  <c r="P85"/>
  <c r="I111"/>
  <c r="J111"/>
  <c r="K111"/>
  <c r="N82"/>
  <c r="O82"/>
  <c r="P82"/>
  <c r="N56"/>
  <c r="O56"/>
  <c r="P56"/>
  <c r="N22"/>
  <c r="O22"/>
  <c r="P22"/>
  <c r="N58" i="2"/>
  <c r="O58"/>
  <c r="P58"/>
  <c r="I84" i="3"/>
  <c r="J84"/>
  <c r="K84"/>
  <c r="N125"/>
  <c r="O125"/>
  <c r="P125"/>
  <c r="K199"/>
  <c r="K73" i="4"/>
  <c r="K79"/>
  <c r="P66" i="7"/>
  <c r="P68"/>
  <c r="P67"/>
  <c r="P64"/>
  <c r="P65"/>
  <c r="P63"/>
  <c r="K63"/>
  <c r="K65"/>
  <c r="K68"/>
  <c r="K67"/>
  <c r="K66"/>
  <c r="K64"/>
  <c r="P151" i="1"/>
  <c r="P160"/>
  <c r="K151"/>
  <c r="K160"/>
  <c r="P152" i="2"/>
  <c r="P160"/>
  <c r="K162"/>
  <c r="K165"/>
  <c r="K176" s="1"/>
  <c r="P117" i="1"/>
  <c r="P159"/>
  <c r="P162"/>
  <c r="P173" s="1"/>
  <c r="K117"/>
  <c r="K159"/>
  <c r="K162"/>
  <c r="K173" s="1"/>
  <c r="K94" i="2"/>
  <c r="K96"/>
  <c r="K164"/>
  <c r="P32"/>
  <c r="P63"/>
  <c r="P65"/>
  <c r="P159"/>
  <c r="K152"/>
  <c r="K160"/>
  <c r="P34" i="5"/>
  <c r="P25" i="6"/>
  <c r="P43"/>
  <c r="P161" i="2"/>
  <c r="P32" i="4"/>
  <c r="P40" i="7"/>
  <c r="P38" i="5"/>
  <c r="P47"/>
  <c r="P199" i="3"/>
  <c r="P46" i="7"/>
  <c r="P42"/>
  <c r="P44"/>
  <c r="P47"/>
  <c r="P43"/>
  <c r="P45"/>
  <c r="P13"/>
  <c r="P14" s="1"/>
  <c r="P73" i="4"/>
  <c r="P79"/>
  <c r="P162" i="2"/>
  <c r="P165" s="1"/>
  <c r="P176" s="1"/>
  <c r="K187" i="3"/>
  <c r="K197"/>
  <c r="P131"/>
  <c r="P196" s="1"/>
  <c r="P200" s="1"/>
  <c r="P212" s="1"/>
  <c r="P187"/>
  <c r="P197"/>
  <c r="K131"/>
  <c r="K196"/>
  <c r="K200"/>
  <c r="K212"/>
  <c r="K21" i="7" l="1"/>
  <c r="K76" s="1"/>
  <c r="K29" i="11" s="1"/>
  <c r="K31" s="1"/>
  <c r="I28" i="8" s="1"/>
  <c r="K18" i="7"/>
  <c r="K73" s="1"/>
  <c r="K178" i="2" s="1"/>
  <c r="K16" i="7"/>
  <c r="K71" s="1"/>
  <c r="K176" i="1" s="1"/>
  <c r="K180" s="1"/>
  <c r="I13" i="8" s="1"/>
  <c r="K20" i="7"/>
  <c r="K75" s="1"/>
  <c r="K49" i="5" s="1"/>
  <c r="K53" s="1"/>
  <c r="I25" i="8" s="1"/>
  <c r="K17" i="7"/>
  <c r="K72" s="1"/>
  <c r="K214" i="3" s="1"/>
  <c r="K19" i="7"/>
  <c r="K74" s="1"/>
  <c r="K81" i="4" s="1"/>
  <c r="K83" s="1"/>
  <c r="I22" i="8" s="1"/>
  <c r="P182" i="2"/>
  <c r="N19" i="8" s="1"/>
  <c r="K218" i="3"/>
  <c r="I16" i="8" s="1"/>
  <c r="P180" i="1"/>
  <c r="N13" i="8" s="1"/>
  <c r="P18" i="7"/>
  <c r="P73" s="1"/>
  <c r="P178" i="2" s="1"/>
  <c r="P20" i="7"/>
  <c r="P75" s="1"/>
  <c r="P49" i="5" s="1"/>
  <c r="P53" s="1"/>
  <c r="N25" i="8" s="1"/>
  <c r="P19" i="7"/>
  <c r="P74" s="1"/>
  <c r="P81" i="4" s="1"/>
  <c r="P83" s="1"/>
  <c r="N22" i="8" s="1"/>
  <c r="P21" i="7"/>
  <c r="P76" s="1"/>
  <c r="P29" i="11" s="1"/>
  <c r="P31" s="1"/>
  <c r="N28" i="8" s="1"/>
  <c r="P16" i="7"/>
  <c r="P71" s="1"/>
  <c r="P176" i="1" s="1"/>
  <c r="P17" i="7"/>
  <c r="P72" s="1"/>
  <c r="P214" i="3" s="1"/>
  <c r="P218" s="1"/>
  <c r="N16" i="8" s="1"/>
  <c r="K182" i="2"/>
  <c r="I19" i="8" s="1"/>
</calcChain>
</file>

<file path=xl/sharedStrings.xml><?xml version="1.0" encoding="utf-8"?>
<sst xmlns="http://schemas.openxmlformats.org/spreadsheetml/2006/main" count="1879" uniqueCount="529">
  <si>
    <t>Customer:NORTH DELHI POWER LIMITED.</t>
  </si>
  <si>
    <t>METER NO.</t>
  </si>
  <si>
    <t>MAKE</t>
  </si>
  <si>
    <t>UNIT</t>
  </si>
  <si>
    <t>DIFF.</t>
  </si>
  <si>
    <t>CONSP.</t>
  </si>
  <si>
    <t>REACTIVE MUs</t>
  </si>
  <si>
    <t>DELIEVERED &amp; RECEIVED ABOVE 103%</t>
  </si>
  <si>
    <t>Sr. No.</t>
  </si>
  <si>
    <t>STATION / FEEDER</t>
  </si>
  <si>
    <t>M.F. (O/A)</t>
  </si>
  <si>
    <t>RPH</t>
  </si>
  <si>
    <t>ELSTER</t>
  </si>
  <si>
    <t>GOPAL PUR</t>
  </si>
  <si>
    <t>Tx.1</t>
  </si>
  <si>
    <t>Tx.2</t>
  </si>
  <si>
    <t>Tx.3</t>
  </si>
  <si>
    <t>SUBZI MANDI</t>
  </si>
  <si>
    <t>O/G  BG Rd.1</t>
  </si>
  <si>
    <t>O/G  BG Rd.2</t>
  </si>
  <si>
    <t>ROHINI</t>
  </si>
  <si>
    <t>Tx.-3</t>
  </si>
  <si>
    <t>Tx.-4</t>
  </si>
  <si>
    <t>SHALIMAR BAGH</t>
  </si>
  <si>
    <t>Tx.-2</t>
  </si>
  <si>
    <t>NARAINA</t>
  </si>
  <si>
    <t>O/G REWARI LINE 2</t>
  </si>
  <si>
    <t>16 MVA TX.-1</t>
  </si>
  <si>
    <t>16 MVA TX.-2</t>
  </si>
  <si>
    <t>INDER PURI</t>
  </si>
  <si>
    <t>KASHMIRI GATE</t>
  </si>
  <si>
    <t>CIVIL LINE</t>
  </si>
  <si>
    <t>CIVIL LINE-2</t>
  </si>
  <si>
    <t>KANJAWALA</t>
  </si>
  <si>
    <t>TX-1</t>
  </si>
  <si>
    <t>BAWANA</t>
  </si>
  <si>
    <t>I/C 100 MVA PR.TR.</t>
  </si>
  <si>
    <t>MANGOLPURI</t>
  </si>
  <si>
    <t>NANGLOI-2 EXP</t>
  </si>
  <si>
    <t>EXPORT TO EAST &amp; CENTRE</t>
  </si>
  <si>
    <t>IMPORTS</t>
  </si>
  <si>
    <t>SHASTRI PARK</t>
  </si>
  <si>
    <t>PUSA GRID-I</t>
  </si>
  <si>
    <t>DMS</t>
  </si>
  <si>
    <t>SUDARSHAN PARK</t>
  </si>
  <si>
    <t>VISHAL (EXP)</t>
  </si>
  <si>
    <t>EXCHANGE OF ENERGY 11KV</t>
  </si>
  <si>
    <t>EXPORTS</t>
  </si>
  <si>
    <t>VISHAL</t>
  </si>
  <si>
    <t>RAMESH NAGAR-1</t>
  </si>
  <si>
    <t>BALI NAGAR -1</t>
  </si>
  <si>
    <t>ESI HOSPITAL</t>
  </si>
  <si>
    <t>S.B.MILL</t>
  </si>
  <si>
    <t>MOTI NAGAR KIOSK</t>
  </si>
  <si>
    <t>53 RAMA ROAD</t>
  </si>
  <si>
    <t>BREAK FAST</t>
  </si>
  <si>
    <t>70 RAMA ROAD</t>
  </si>
  <si>
    <t>MOTI NAGAR 2</t>
  </si>
  <si>
    <t>NAJAFGARH ROAD</t>
  </si>
  <si>
    <t>PHILIPS</t>
  </si>
  <si>
    <t>B.G.ROAD</t>
  </si>
  <si>
    <t>CSA</t>
  </si>
  <si>
    <t>DCM NO.1</t>
  </si>
  <si>
    <t>DCM NO.2</t>
  </si>
  <si>
    <t>SADAR S/S</t>
  </si>
  <si>
    <t>20MVA TX.</t>
  </si>
  <si>
    <t>D.M.S.</t>
  </si>
  <si>
    <t>FAIZ ROAD</t>
  </si>
  <si>
    <t>TIBIA COLLEGE-1</t>
  </si>
  <si>
    <t>TIBIA COLLEGE-2</t>
  </si>
  <si>
    <t>MANAK PURA</t>
  </si>
  <si>
    <t xml:space="preserve">REWARI LINE (11KV TRANSFER OF ENERGY) </t>
  </si>
  <si>
    <t>BSES -NDPL(EX.) ON BUS-1&amp;2</t>
  </si>
  <si>
    <t>BSES -NDPL(EX.) ON BUS-2&amp;3</t>
  </si>
  <si>
    <t>GOPI NATH BAZAAR</t>
  </si>
  <si>
    <t>B/C (IMP. TO NDPL)</t>
  </si>
  <si>
    <t>33KV PANDAV NGR</t>
  </si>
  <si>
    <t>Customer:BSES YAMUNA POWER LIMITED.</t>
  </si>
  <si>
    <t>KAMLA MKT.-B-18</t>
  </si>
  <si>
    <t>KAMLA MKT.B-30</t>
  </si>
  <si>
    <t>P. HOSPITAL BAY-19</t>
  </si>
  <si>
    <t>IG STD- BAY-29</t>
  </si>
  <si>
    <t>IG STD-BAY 31</t>
  </si>
  <si>
    <t>DELHI GATE B-17</t>
  </si>
  <si>
    <t>MINTO RD. B-34</t>
  </si>
  <si>
    <t>FOUNTAIN BAY-16</t>
  </si>
  <si>
    <t>TOWN HALL-3</t>
  </si>
  <si>
    <t>LAHORI GATE-1</t>
  </si>
  <si>
    <t>LAHORI GATE-2</t>
  </si>
  <si>
    <t>JAMA MASJID-1</t>
  </si>
  <si>
    <t>JAMA MASJID-2</t>
  </si>
  <si>
    <t>GB PANTH(Bay-13)</t>
  </si>
  <si>
    <t>GT</t>
  </si>
  <si>
    <t>DMRC. CKT.-I</t>
  </si>
  <si>
    <t>DMRC CKT.-II</t>
  </si>
  <si>
    <t>100 MVA TX.-1</t>
  </si>
  <si>
    <t>100 MVA TX.-2</t>
  </si>
  <si>
    <t>PARK STREET</t>
  </si>
  <si>
    <t>TX.-1 (66KV)</t>
  </si>
  <si>
    <t>TX.-2(66KV)</t>
  </si>
  <si>
    <t>TX.-1(33KV)</t>
  </si>
  <si>
    <t>TX.-2(33KV)</t>
  </si>
  <si>
    <t>EXPORT TO NDMC</t>
  </si>
  <si>
    <t>BAIRD RD.1</t>
  </si>
  <si>
    <t>BAIRD RD.2</t>
  </si>
  <si>
    <t>NIRMAN BHAWAN</t>
  </si>
  <si>
    <t>H.LANE</t>
  </si>
  <si>
    <t>66 KV BD MARG-I</t>
  </si>
  <si>
    <t>66KV R VALLEY-1</t>
  </si>
  <si>
    <t>EXPORT TO NORTH from SHASTRI PARK</t>
  </si>
  <si>
    <t>RIDGE VALLEY</t>
  </si>
  <si>
    <t>O/G SHANKAR RD.1</t>
  </si>
  <si>
    <t>O/G SHANKAR RD.2</t>
  </si>
  <si>
    <t>SACHV.  (Bay-12)</t>
  </si>
  <si>
    <t>KAMLA MKT. (B-19)</t>
  </si>
  <si>
    <t>MINTO RD BAY-17</t>
  </si>
  <si>
    <t>S.O.W.</t>
  </si>
  <si>
    <t>PPG</t>
  </si>
  <si>
    <t>Tx.1 (66 KV)</t>
  </si>
  <si>
    <t>Tx.2 (66 KV)</t>
  </si>
  <si>
    <t>100 MVA Tx.1 (33 KV)</t>
  </si>
  <si>
    <t>100MVA Tx.4 (33 KV)</t>
  </si>
  <si>
    <t>GEETA COLONY</t>
  </si>
  <si>
    <t>I/C-I</t>
  </si>
  <si>
    <t>I/C-II</t>
  </si>
  <si>
    <t>GAZIPUR</t>
  </si>
  <si>
    <t>TX.-1</t>
  </si>
  <si>
    <t xml:space="preserve">TX-2 </t>
  </si>
  <si>
    <t>ENERGY INPUT AT 66/33KK LEVEL</t>
  </si>
  <si>
    <t>(A) NET ENERGY TO CENTRAL</t>
  </si>
  <si>
    <t>I.P.STATION  33KV FEEDER</t>
  </si>
  <si>
    <t>FLY OVER</t>
  </si>
  <si>
    <t>B/C (IMP. TO BYPL)</t>
  </si>
  <si>
    <t>(B) NET ENERGY TO EAST</t>
  </si>
  <si>
    <t>EXECUTIVE SUMMARY</t>
  </si>
  <si>
    <t xml:space="preserve">ENERGY RELEASED TO CENTRAL </t>
  </si>
  <si>
    <t>3) FROM ROHTAK ROAD (REFER ENERGY BALANCE SHEET ROHTAK ROAD ENCL.)</t>
  </si>
  <si>
    <t>TOTAL ENERGY TO BSES YAMUNA POWER LTD.  - CENTRAL PART</t>
  </si>
  <si>
    <t xml:space="preserve"> ENERGY RELEASED TO EAST </t>
  </si>
  <si>
    <t>NET ENERGY TO BSES YAMUNA POWER LIMITED</t>
  </si>
  <si>
    <t>CUSTOMER-BSES RAJDHANI POWER LIMITED</t>
  </si>
  <si>
    <t>I.P.STATION</t>
  </si>
  <si>
    <t>BAY-24</t>
  </si>
  <si>
    <t>BAY-25</t>
  </si>
  <si>
    <t>BAY-13</t>
  </si>
  <si>
    <t>BAY-53</t>
  </si>
  <si>
    <t>BAY-54</t>
  </si>
  <si>
    <t>BAY-7</t>
  </si>
  <si>
    <t>BAY-37</t>
  </si>
  <si>
    <t>BAY-9</t>
  </si>
  <si>
    <t>BAY-5 LAJPAT NAGAR</t>
  </si>
  <si>
    <t>Tx.4</t>
  </si>
  <si>
    <t>PAAPANKALAN-II</t>
  </si>
  <si>
    <t>NAJAFGARH</t>
  </si>
  <si>
    <t>IMPORT</t>
  </si>
  <si>
    <t>NANGLOI-2 (03)  IMP.</t>
  </si>
  <si>
    <t>LODHI ROAD</t>
  </si>
  <si>
    <t>OKHLA</t>
  </si>
  <si>
    <t>VASANT KUNJ</t>
  </si>
  <si>
    <t>MEHRAULI</t>
  </si>
  <si>
    <t>SARITA VIHAR</t>
  </si>
  <si>
    <t>Tx-2</t>
  </si>
  <si>
    <t>TILAK MARG</t>
  </si>
  <si>
    <t>EXHB-II</t>
  </si>
  <si>
    <t>KHYBER LANE-1 EXP.</t>
  </si>
  <si>
    <t>KHYBER LANE-2 EXP.</t>
  </si>
  <si>
    <t>EXPORTS(*)</t>
  </si>
  <si>
    <t>SPM NO.2</t>
  </si>
  <si>
    <t>NEHRU PARK</t>
  </si>
  <si>
    <t>SHAN NAGAR 1</t>
  </si>
  <si>
    <t>SHAN NAGAR 2</t>
  </si>
  <si>
    <t>A.I.I.M.S.</t>
  </si>
  <si>
    <t>KIDWAI NAGAR</t>
  </si>
  <si>
    <t>BRPL (+)</t>
  </si>
  <si>
    <t>BRPL (-)</t>
  </si>
  <si>
    <t>EXECUTIVE SUMMERY BSES R.P. LTD.</t>
  </si>
  <si>
    <t>NET ENERGY TO BSES RAJDHANI POWER LIMITED</t>
  </si>
  <si>
    <t>AT PARK STREET</t>
  </si>
  <si>
    <t>BAY-2 (N BWN)</t>
  </si>
  <si>
    <t>BAY-4 (E LANE)</t>
  </si>
  <si>
    <t>BAY-6 (T MARG)</t>
  </si>
  <si>
    <t>BAY-10 (E LANE)</t>
  </si>
  <si>
    <t>BAY-16 (N BWN)</t>
  </si>
  <si>
    <t>BAY-28 (C PLACE)</t>
  </si>
  <si>
    <t>BAY-42 (C PLACE)</t>
  </si>
  <si>
    <t>G.T.</t>
  </si>
  <si>
    <t>VIDYUT BHAWAN-1</t>
  </si>
  <si>
    <t>VIDYUT BHAWAN-2</t>
  </si>
  <si>
    <t>SCHOOL LANE-1</t>
  </si>
  <si>
    <t>SCHOOL LANE-2</t>
  </si>
  <si>
    <t>CUSTOMER-NDMC</t>
  </si>
  <si>
    <t>NDMC(+)</t>
  </si>
  <si>
    <t>CUSTOMER-  MES</t>
  </si>
  <si>
    <t>FED FROM DTL SYSTEM.</t>
  </si>
  <si>
    <t>NARAINA ( ON 33KV)</t>
  </si>
  <si>
    <t>KIRBY PLACE-1</t>
  </si>
  <si>
    <t>KIRBY PLACE-2</t>
  </si>
  <si>
    <t>RIDGE VALLEY ON 33KV</t>
  </si>
  <si>
    <t>FED FROM BSES RAJDHANI POWER LIMITED (11KV)</t>
  </si>
  <si>
    <t>R.R. HOSPITAL</t>
  </si>
  <si>
    <t>DEFENCE CLUB</t>
  </si>
  <si>
    <t>SUBROTO PARK</t>
  </si>
  <si>
    <t>BI LINES</t>
  </si>
  <si>
    <t>TOTAL FED FROM BSES RAJDHANI POWER LIMITED (11KV)</t>
  </si>
  <si>
    <t>TOTAL FED FROM DTL SYSTEM.</t>
  </si>
  <si>
    <t>MES(+)</t>
  </si>
  <si>
    <t>GRAND TOTAL (BSES RPL+NDPL+DTL)</t>
  </si>
  <si>
    <t>KHBR LANE-1-EXP.</t>
  </si>
  <si>
    <t>KHBR LANE-2 -EXP.</t>
  </si>
  <si>
    <t>KHBR LANE-1 -EXP</t>
  </si>
  <si>
    <t>DELHI TRANSCO LIMITED</t>
  </si>
  <si>
    <t>REACTIVE ENERGY CONSUMPTION STATEMENT</t>
  </si>
  <si>
    <t>NDPL(+)</t>
  </si>
  <si>
    <t>NDPL(-)</t>
  </si>
  <si>
    <t>ENERGY INPUT AT 66/33/11 KV LEVEL</t>
  </si>
  <si>
    <t>FLYOVER</t>
  </si>
  <si>
    <t>EXECUTIVE SUMMERY N.D.P.L.</t>
  </si>
  <si>
    <t>3) FROM ROHTAK ROAD (REFER ENERGY BALANCE SHEET ROHTAK ROAD ENCL)</t>
  </si>
  <si>
    <t>NET ENERGY TO NORTH DELHI POWER LIMITED</t>
  </si>
  <si>
    <t>BYPL(+)</t>
  </si>
  <si>
    <t>BYPL(-)</t>
  </si>
  <si>
    <t>ENERGY INPUT AT 66/33/11KV LEVEL</t>
  </si>
  <si>
    <t>1) ENERGY AT 66/33/11 KV LEVEL  (Refre A- Page -1)</t>
  </si>
  <si>
    <t>2) INTER COMPANY EXCHANGE OF ENERGY AT 66/33/11 KV (Refer C Page-3)</t>
  </si>
  <si>
    <t>1) ENERGY AT 66/33/11 KV LEVEL  (Refre B- Page -2)</t>
  </si>
  <si>
    <t>TO BSES RAJDHANI</t>
  </si>
  <si>
    <t>AT 33 KV  LEVEL</t>
  </si>
  <si>
    <t>O/G SBMILL-1</t>
  </si>
  <si>
    <t>O/G SBMILL-2</t>
  </si>
  <si>
    <t>O/G VISHAL-1</t>
  </si>
  <si>
    <t>O/G MADI PUR</t>
  </si>
  <si>
    <t>AT 33/11 KV LEVEL</t>
  </si>
  <si>
    <t>TX.-I</t>
  </si>
  <si>
    <t>TX-II</t>
  </si>
  <si>
    <t>TOTAL BSES RAJDHANI PO.LTD.</t>
  </si>
  <si>
    <t>TO BSES YAMUNA PO. LTD.</t>
  </si>
  <si>
    <t>AT 33 KV LEVEL</t>
  </si>
  <si>
    <t>O/G FAIZ ROAD</t>
  </si>
  <si>
    <t>O/G DMS</t>
  </si>
  <si>
    <t>TOTAL (BSES Y.P.L.)</t>
  </si>
  <si>
    <t>TO NORTH DELHI POWER LIMITED</t>
  </si>
  <si>
    <t>O/G VISHAL-2</t>
  </si>
  <si>
    <t>O/G 33KV RAMPURA-1</t>
  </si>
  <si>
    <t>O/G 33KV RAMPURA-2</t>
  </si>
  <si>
    <t>O/G 33KV SH.W.BAGH-2</t>
  </si>
  <si>
    <t>TX-III</t>
  </si>
  <si>
    <t>TOTAL NDPL</t>
  </si>
  <si>
    <t>B/C (IMP.TO BRPL)</t>
  </si>
  <si>
    <t>B/C (IMP.TO NDPL)</t>
  </si>
  <si>
    <t>(EXPORT)</t>
  </si>
  <si>
    <t>IBT-I</t>
  </si>
  <si>
    <t xml:space="preserve">kvarh (lag) </t>
  </si>
  <si>
    <t>IBT-2</t>
  </si>
  <si>
    <t xml:space="preserve">G.T. </t>
  </si>
  <si>
    <t xml:space="preserve">(66KV ) </t>
  </si>
  <si>
    <t>ROHTAK ROAD</t>
  </si>
  <si>
    <t>1)</t>
  </si>
  <si>
    <t xml:space="preserve">NDPL        </t>
  </si>
  <si>
    <t>(ACTIVE ENERGY DRAWL=</t>
  </si>
  <si>
    <t>%</t>
  </si>
  <si>
    <t>2)</t>
  </si>
  <si>
    <t>3)</t>
  </si>
  <si>
    <t>4)</t>
  </si>
  <si>
    <t>5)</t>
  </si>
  <si>
    <t>1) ENERGY RELEASED AT 66/33/11 KV LEVEL  (Refer sheet NDPL(+))</t>
  </si>
  <si>
    <t>2) INTER COMPANY EXCHANGE OF ENERGY AT 66/33/11 KV (Refer sheet NDPL(-))</t>
  </si>
  <si>
    <t>REMARK</t>
  </si>
  <si>
    <t>TOTAL OF INTER COMPANY EXCHANGE POINTS</t>
  </si>
  <si>
    <t>NDPL(+) continue</t>
  </si>
  <si>
    <t xml:space="preserve"> SUM OF ENERGY RELEASED AT 66/33/11 KV LEVEL </t>
  </si>
  <si>
    <t>TOTAL OF ENERGY AT INTER COMPANY EXCHANGE POINTS</t>
  </si>
  <si>
    <t>2) INTER COMPANY EXCHANGE OF ENERGY AT 66/33/11 KV (Refer sheet BRPL(-))</t>
  </si>
  <si>
    <t>1) ENERGY RELEASED AT 66/33/11 KV LEVEL (REFER SHEET BRPL (+))</t>
  </si>
  <si>
    <t>3)ENERGY RECEIVED FROM ROHTAK ROAD (REFER  ROHTAK ROAD SHEET ENC.)</t>
  </si>
  <si>
    <t>4) ENERGY RELEASED TO MES BY BRPL</t>
  </si>
  <si>
    <t>FINAL EXECUTIVE SUMMERY</t>
  </si>
  <si>
    <t>NET REACTIVE ENERGY TO N.D.P.L.</t>
  </si>
  <si>
    <t>NET REACTIVE ENERGY TO BSES RAJDHANI PO.LTD.</t>
  </si>
  <si>
    <t>NET REACTIVE ENERGY TO BSES YAMUNA PO.LTD.</t>
  </si>
  <si>
    <t>NET REACTIVE ENERGY TO NDMC</t>
  </si>
  <si>
    <t>NET REACTIVE ENERGY TO MES</t>
  </si>
  <si>
    <t>ALL FIGURES IN Mus.</t>
  </si>
  <si>
    <t xml:space="preserve">NET REACTIVE ENERGY CHARGEABLE </t>
  </si>
  <si>
    <t>(REACTIVE MUs)</t>
  </si>
  <si>
    <t>SHARED DISTRIBUTION GENERATED BY GENCO</t>
  </si>
  <si>
    <t>EXPORT IN LAGGING/LEADING MODE FROM THE SOURCE</t>
  </si>
  <si>
    <t>TOTAL</t>
  </si>
  <si>
    <t xml:space="preserve">E) NET EXPORT TO BSES RPL </t>
  </si>
  <si>
    <t>F) NET EXPORT TO BSES YPL</t>
  </si>
  <si>
    <t xml:space="preserve">G) NET EXPORT TO N.D.P.L. </t>
  </si>
  <si>
    <t>BRPL(+) continue</t>
  </si>
  <si>
    <t>ENERGY TO NDMC</t>
  </si>
  <si>
    <t>TOTAL ENERGY TO NDMC</t>
  </si>
  <si>
    <t xml:space="preserve"> TOTAL  ENERGY RELEASED AT 66/33/11 KV LEVEL </t>
  </si>
  <si>
    <t>Energy for above 103%</t>
  </si>
  <si>
    <t>Energy for below 97%</t>
  </si>
  <si>
    <t>PRAGATI</t>
  </si>
  <si>
    <t>GT-I</t>
  </si>
  <si>
    <t>GT-II</t>
  </si>
  <si>
    <t>STG-III</t>
  </si>
  <si>
    <t>(220 KV)</t>
  </si>
  <si>
    <t>Kvarh(Lead/Lag)</t>
  </si>
  <si>
    <t xml:space="preserve">VISHAL </t>
  </si>
  <si>
    <t>NDMC(+) Continue…</t>
  </si>
  <si>
    <t xml:space="preserve"> A.) EXPORT/IMPORT OF REACTIVE ENERGY IN LEAD/LAG MODE ON IBT's AT GENCO</t>
  </si>
  <si>
    <t>Note:-</t>
  </si>
  <si>
    <t>+</t>
  </si>
  <si>
    <t xml:space="preserve">                     DELHI TRANSCO LIMITED</t>
  </si>
  <si>
    <t xml:space="preserve">kvarh (Lead/lag) </t>
  </si>
  <si>
    <t xml:space="preserve">BRPL </t>
  </si>
  <si>
    <t>BYPL</t>
  </si>
  <si>
    <t>NDMC</t>
  </si>
  <si>
    <t>MES</t>
  </si>
  <si>
    <t>+ve sign indicates reactive energy drawl from the grid/system</t>
  </si>
  <si>
    <t>-ve sign indicates reactive energy injected to the grid/system</t>
  </si>
  <si>
    <t>66KV DMRC</t>
  </si>
  <si>
    <t>AIIMS</t>
  </si>
  <si>
    <t>11KV VIKAS SADAN</t>
  </si>
  <si>
    <t>11KV NDSE</t>
  </si>
  <si>
    <t>NDMC(-)</t>
  </si>
  <si>
    <t>AKSHARDHAM</t>
  </si>
  <si>
    <t>Tx-1</t>
  </si>
  <si>
    <t>KAMLA MKT.-2</t>
  </si>
  <si>
    <t>DIAL</t>
  </si>
  <si>
    <t>66 KV BD MARG-II</t>
  </si>
  <si>
    <t>INDER PURI-2</t>
  </si>
  <si>
    <t>O/G 33KV KIRTI NAGAR</t>
  </si>
  <si>
    <t>MASJID MOD</t>
  </si>
  <si>
    <t>EXPORT TO NDMC FROM PARK STREET</t>
  </si>
  <si>
    <t>EXPORT TO SOUTH &amp; WEST FROM PARK STREET</t>
  </si>
  <si>
    <t>I.P.STATION   EXPORT TO NDMC</t>
  </si>
  <si>
    <t>TX.2</t>
  </si>
  <si>
    <t>EXPORT TO EAST &amp; CENTRE    IMPORTS</t>
  </si>
  <si>
    <t>DSIDC BAWANA</t>
  </si>
  <si>
    <t>66KV TX.3</t>
  </si>
  <si>
    <t xml:space="preserve">                                                    REACTIVE ENERGY RELEASE STATEMENT TO LICENSEES.</t>
  </si>
  <si>
    <t>MUNDKA</t>
  </si>
  <si>
    <t>66KV NANGLOI</t>
  </si>
  <si>
    <t>66KV NGL. WATER WORKS</t>
  </si>
  <si>
    <t>66KV GUEST HOUSE</t>
  </si>
  <si>
    <t>66KV TX.2</t>
  </si>
  <si>
    <t>66KV NGL. T-OFF MGL P</t>
  </si>
  <si>
    <t>66KV MANGOL PURI</t>
  </si>
  <si>
    <t>TRAUMA CENTRE</t>
  </si>
  <si>
    <t>33KV TX-1</t>
  </si>
  <si>
    <t>66KV DMRC-II</t>
  </si>
  <si>
    <t>66KV DMRC-I</t>
  </si>
  <si>
    <t>ELECTRIC LANE</t>
  </si>
  <si>
    <t>DELIVERED &amp; RECEIVED ABOVE 103%</t>
  </si>
  <si>
    <t>DELIVERED &amp; RECEIVED BELOW 97 %</t>
  </si>
  <si>
    <t>KILOKARI</t>
  </si>
  <si>
    <t>SPM NO.1/ BAPUDHAM</t>
  </si>
  <si>
    <t>GHEWARA</t>
  </si>
  <si>
    <t>SIRI FORT</t>
  </si>
  <si>
    <t>ROHINI-II</t>
  </si>
  <si>
    <t>33KV TX-2</t>
  </si>
  <si>
    <t>SHEKHAWATI- 2</t>
  </si>
  <si>
    <t>SHEKHAWATI- 1</t>
  </si>
  <si>
    <t>WAZIRPUR</t>
  </si>
  <si>
    <t>Guest House</t>
  </si>
  <si>
    <t xml:space="preserve">Guest House </t>
  </si>
  <si>
    <t>HARSH VIHAR</t>
  </si>
  <si>
    <t>TX.-3 (66KV)</t>
  </si>
  <si>
    <t>TX-3</t>
  </si>
  <si>
    <t>TX.-2 (66KV)</t>
  </si>
  <si>
    <t>Pandav Nagar</t>
  </si>
  <si>
    <t>PEERAGARHI</t>
  </si>
  <si>
    <t>SUDARSHAN PARK(L -1)</t>
  </si>
  <si>
    <t>RANI BAGH(L-2)</t>
  </si>
  <si>
    <t>PEERGARHI</t>
  </si>
  <si>
    <t>33KV VISHAL (L-3)</t>
  </si>
  <si>
    <t>33KV (LINE - 4)</t>
  </si>
  <si>
    <t>33KV UDYOG NAGAR(L-5)</t>
  </si>
  <si>
    <t>33KV MADIPUR(L-6)</t>
  </si>
  <si>
    <t>PASCHIM PURI - I (L-7)</t>
  </si>
  <si>
    <t>PASCHIM PURI - 2(L-8)</t>
  </si>
  <si>
    <t>Tx.1 (66 KV)-circuit No.1</t>
  </si>
  <si>
    <t>Tx.2 (66 KV)-circuit no. 2</t>
  </si>
  <si>
    <t>Tx.2 (33 KV)-Ckt No.3</t>
  </si>
  <si>
    <t>Tx.3 (33 KV)-Ckt No.4</t>
  </si>
  <si>
    <t>Tx.4 (33 KV)-Ckt No.  5</t>
  </si>
  <si>
    <t>66KV SCHOOL LANE</t>
  </si>
  <si>
    <t>66KV TX.1</t>
  </si>
  <si>
    <t>O/G REWARI LINE 1(payal)</t>
  </si>
  <si>
    <t>Tx-3</t>
  </si>
  <si>
    <t>BAY No 611</t>
  </si>
  <si>
    <t>BAY No 616</t>
  </si>
  <si>
    <t>Tx.5</t>
  </si>
  <si>
    <t>NARELA</t>
  </si>
  <si>
    <t>33KV Bhikaji Cama Place</t>
  </si>
  <si>
    <t>Trauma Centre</t>
  </si>
  <si>
    <t>33kV Bhikaji Cama Place</t>
  </si>
  <si>
    <t>33KV IIT Circuit</t>
  </si>
  <si>
    <t>MAYA PURI -I</t>
  </si>
  <si>
    <t>MAYA PURI -II</t>
  </si>
  <si>
    <t>IIT CIRCUIT</t>
  </si>
  <si>
    <t>PREET VIHAR</t>
  </si>
  <si>
    <t>MUKHERJEE PARK - I</t>
  </si>
  <si>
    <t>MUKHERJEE PARK - II</t>
  </si>
  <si>
    <t>PAAPANKALAN-III</t>
  </si>
  <si>
    <t>RAILWAY(+)</t>
  </si>
  <si>
    <t>CUSTOMER-  NORTHERN RAILWAYS</t>
  </si>
  <si>
    <t>NARELA DSIDC-1</t>
  </si>
  <si>
    <t>NET REACTIVE ENERGY TO N. RAILWAYS</t>
  </si>
  <si>
    <t>NARELA (RAILWAY CKTS)</t>
  </si>
  <si>
    <t>66KV RLY Ckt-1</t>
  </si>
  <si>
    <t>RIDGE VALLEY (RAILWAY CKTS)</t>
  </si>
  <si>
    <t xml:space="preserve">REWARI LINE </t>
  </si>
  <si>
    <t>VISHAL-1</t>
  </si>
  <si>
    <t>VISHAL-2</t>
  </si>
  <si>
    <t>MAYAPURI</t>
  </si>
  <si>
    <t>16MVA TX-1</t>
  </si>
  <si>
    <t>PPK-1</t>
  </si>
  <si>
    <t>SAGARPUR</t>
  </si>
  <si>
    <t>6)</t>
  </si>
  <si>
    <t>N.Railway</t>
  </si>
  <si>
    <t>R.K.PURAM</t>
  </si>
  <si>
    <t>33KV I/C-1</t>
  </si>
  <si>
    <t>33KV I/C-2</t>
  </si>
  <si>
    <t>66KV I/C-1</t>
  </si>
  <si>
    <t>66KV I/C-2</t>
  </si>
  <si>
    <t>220KV DMRC-2</t>
  </si>
  <si>
    <t>220KV DMRC-1</t>
  </si>
  <si>
    <t>66KV Rly Ckt-1</t>
  </si>
  <si>
    <t>66KV Rly Ckt-2</t>
  </si>
  <si>
    <t>TUGLAKABAD</t>
  </si>
  <si>
    <t xml:space="preserve">BAY-38 </t>
  </si>
  <si>
    <t>MSW BAWANA</t>
  </si>
  <si>
    <t>E.Delhi Waste GZP</t>
  </si>
  <si>
    <t>TOTAL ENERGY TO Northern Railway</t>
  </si>
  <si>
    <t>SADAR</t>
  </si>
  <si>
    <t>AJMERI GATE</t>
  </si>
  <si>
    <t>NDLS</t>
  </si>
  <si>
    <t>D.M.S</t>
  </si>
  <si>
    <t>I/C from R.Valley at kidwai ngr</t>
  </si>
  <si>
    <t>Q00263398</t>
  </si>
  <si>
    <t>SECURE</t>
  </si>
  <si>
    <t>Q00263402</t>
  </si>
  <si>
    <t>Q00263400</t>
  </si>
  <si>
    <t>FED FROM BYPL (RLY.)</t>
  </si>
  <si>
    <t>Tx 1</t>
  </si>
  <si>
    <t>SGTN</t>
  </si>
  <si>
    <t>XF465246</t>
  </si>
  <si>
    <t>XF465248</t>
  </si>
  <si>
    <t>Secure</t>
  </si>
  <si>
    <t>66KV TX.4</t>
  </si>
  <si>
    <t>PAAPANKALAN-I</t>
  </si>
  <si>
    <t>66KV Nilothi Ckt-1</t>
  </si>
  <si>
    <t>66KV Nilothi Ckt-2</t>
  </si>
  <si>
    <t>Q0473785</t>
  </si>
  <si>
    <t>Total Generation at GT(IBT1+IBT2) =</t>
  </si>
  <si>
    <t xml:space="preserve">Generation at feeders </t>
  </si>
  <si>
    <t>=</t>
  </si>
  <si>
    <t>NET REACTIVE ENERGY at GT   =</t>
  </si>
  <si>
    <t xml:space="preserve">   (EXPORT)</t>
  </si>
  <si>
    <t>(DERC order        =</t>
  </si>
  <si>
    <t>NET REACTIVE ENERGY at MSW BAWANA   =</t>
  </si>
  <si>
    <t>NET REACTIVE ENERGY at  PRAGATI =</t>
  </si>
  <si>
    <t xml:space="preserve">EAST DELHI WASTE - Ghazipur </t>
  </si>
  <si>
    <t>NET REACTIVE ENERGY at  EDWMP =</t>
  </si>
  <si>
    <t>Reactive Energy distribution to DISCOMs in proportion to their allocation for GT:</t>
  </si>
  <si>
    <t>Reactive Energy distribution to DISCOMs in proportion to their allocation for MSW-BAWANA:</t>
  </si>
  <si>
    <t>Reactive Energy distribution to DISCOMs in proportion to their allocation for PRAGATI :</t>
  </si>
  <si>
    <t>A)</t>
  </si>
  <si>
    <t>B)</t>
  </si>
  <si>
    <t>C)</t>
  </si>
  <si>
    <t>D)</t>
  </si>
  <si>
    <t>E)</t>
  </si>
  <si>
    <t>O/G 33KV RAMA ROAD</t>
  </si>
  <si>
    <t>20MVATX-III</t>
  </si>
  <si>
    <t>TEKHAND WASTE TO ENERGY PANT</t>
  </si>
  <si>
    <t>F)</t>
  </si>
  <si>
    <t>TOTAL REACTIVE ENRGY DISTRIBUTION OF EACH DISCOM ON DELHI GENERATORS (A+B+C+D+E)</t>
  </si>
  <si>
    <t>Q0491809</t>
  </si>
  <si>
    <t>DEV NAGAR</t>
  </si>
  <si>
    <t>TX.-3 (33KV)</t>
  </si>
  <si>
    <t>TX.-4 (33KV)</t>
  </si>
  <si>
    <t>Q0487636</t>
  </si>
  <si>
    <t>Q0487633</t>
  </si>
  <si>
    <t>Q0491811</t>
  </si>
  <si>
    <t>33KV RAMA ROAD</t>
  </si>
  <si>
    <t>33KV SHAHZADA BAGH</t>
  </si>
  <si>
    <t>Q0487625</t>
  </si>
  <si>
    <t>Q0487626</t>
  </si>
  <si>
    <t>Y0357821</t>
  </si>
  <si>
    <t>ANAND VIHAR</t>
  </si>
  <si>
    <t>Q0430841</t>
  </si>
  <si>
    <t>THOMSON ROAD</t>
  </si>
  <si>
    <t>Q0430833</t>
  </si>
  <si>
    <t>SHIVAJI BRIDGE</t>
  </si>
  <si>
    <t>Q0430835</t>
  </si>
  <si>
    <t>RRI HAMILTON RD.</t>
  </si>
  <si>
    <t>Q0430822</t>
  </si>
  <si>
    <t>KODIYA PUL</t>
  </si>
  <si>
    <t>Q0430821</t>
  </si>
  <si>
    <t>FED FROM BRPL(RLY.)</t>
  </si>
  <si>
    <t>NIZAMUDDIN RLY STN</t>
  </si>
  <si>
    <t>Q0430831</t>
  </si>
  <si>
    <t>TUGLUKABAD RY STN</t>
  </si>
  <si>
    <t>Q0430828</t>
  </si>
  <si>
    <t>TUGLUKABAD RLY STN</t>
  </si>
  <si>
    <t>33KV SAHJAHAN ROAD</t>
  </si>
  <si>
    <t>Assessment of Reactive energy on SGTN 66KV I/C-I &amp; II for the period Dec-2020 to Dec-2021 due to wrong MF.Total Assessment of (-) 39.766 Mu at 103% and (-) 4.59 MU at 97% will be distributed equally in 4-Months i.e July-2023 to Oct-2023.</t>
  </si>
  <si>
    <t>w.e.f   27.09.2023</t>
  </si>
  <si>
    <t>Y0357713</t>
  </si>
  <si>
    <t>w.e.f 26.09.2023</t>
  </si>
  <si>
    <t>Y0357712</t>
  </si>
  <si>
    <t>w.e.f 25.09.2023</t>
  </si>
  <si>
    <t>w.e.f 18.09.2023</t>
  </si>
  <si>
    <t>100MVA Tx.3 (33 KV)</t>
  </si>
  <si>
    <t>220 kV DMRC #1</t>
  </si>
  <si>
    <t>220 kV DMRC #2</t>
  </si>
  <si>
    <t>w.e.f 29.09.2023</t>
  </si>
  <si>
    <t xml:space="preserve">assessment 2 days </t>
  </si>
  <si>
    <t xml:space="preserve">assessment 7days </t>
  </si>
  <si>
    <t>assessment 4 days</t>
  </si>
  <si>
    <t>check meter</t>
  </si>
  <si>
    <t>assessment 7 days</t>
  </si>
  <si>
    <t>INTIAL READING 01/09/2023</t>
  </si>
  <si>
    <t>FINAL READING 30/09/2023</t>
  </si>
  <si>
    <t>SEPTEMBER-2023</t>
  </si>
  <si>
    <t xml:space="preserve">                                      PERIOD 1st SEPTEMBER-2023 TO 30th  SEPTEMBER-2023</t>
  </si>
  <si>
    <t>assessment due to wrong reading in previous month</t>
  </si>
  <si>
    <t>Data upto 26.09.2023</t>
  </si>
  <si>
    <t>Data upto 11.09.2023</t>
  </si>
  <si>
    <t>Data upto 27.09.2023</t>
  </si>
  <si>
    <t>Data upto 25.09.2023</t>
  </si>
  <si>
    <t>Reactive Energy distribution to DISCOMs in proportion to their Active Energy drawl(week No- 26 FY2023-24)  for EDWMP-GHAZIPUR :</t>
  </si>
  <si>
    <t>Note:-Above Data is provided by DTL Metering Department</t>
  </si>
</sst>
</file>

<file path=xl/styles.xml><?xml version="1.0" encoding="utf-8"?>
<styleSheet xmlns="http://schemas.openxmlformats.org/spreadsheetml/2006/main">
  <numFmts count="3">
    <numFmt numFmtId="192" formatCode="0.0000"/>
    <numFmt numFmtId="193" formatCode="0.000"/>
    <numFmt numFmtId="194" formatCode="0.0"/>
  </numFmts>
  <fonts count="86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12"/>
      <name val="Arial"/>
      <family val="2"/>
    </font>
    <font>
      <b/>
      <sz val="20"/>
      <color indexed="12"/>
      <name val="Arial"/>
      <family val="2"/>
    </font>
    <font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i/>
      <sz val="11"/>
      <name val="Arial"/>
      <family val="2"/>
    </font>
    <font>
      <sz val="16"/>
      <color indexed="12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b/>
      <sz val="24"/>
      <color indexed="12"/>
      <name val="Arial"/>
      <family val="2"/>
    </font>
    <font>
      <b/>
      <u/>
      <sz val="18"/>
      <name val="Arial"/>
      <family val="2"/>
    </font>
    <font>
      <b/>
      <u/>
      <sz val="16"/>
      <color indexed="12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9"/>
      <name val="Arial"/>
      <family val="2"/>
    </font>
    <font>
      <sz val="9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3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5" xfId="0" applyBorder="1"/>
    <xf numFmtId="2" fontId="8" fillId="0" borderId="3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2" fontId="1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5" fillId="0" borderId="0" xfId="0" applyFont="1"/>
    <xf numFmtId="0" fontId="10" fillId="0" borderId="3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192" fontId="3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0" xfId="0" applyFont="1" applyFill="1" applyBorder="1"/>
    <xf numFmtId="0" fontId="11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2" fontId="10" fillId="0" borderId="16" xfId="0" applyNumberFormat="1" applyFont="1" applyFill="1" applyBorder="1" applyAlignment="1">
      <alignment horizontal="left" vertical="center"/>
    </xf>
    <xf numFmtId="1" fontId="10" fillId="0" borderId="16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horizontal="center" vertical="center"/>
    </xf>
    <xf numFmtId="2" fontId="8" fillId="0" borderId="15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93" fontId="19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/>
    <xf numFmtId="2" fontId="10" fillId="0" borderId="16" xfId="0" applyNumberFormat="1" applyFont="1" applyFill="1" applyBorder="1" applyAlignment="1">
      <alignment horizontal="center"/>
    </xf>
    <xf numFmtId="0" fontId="10" fillId="0" borderId="4" xfId="0" applyFont="1" applyFill="1" applyBorder="1"/>
    <xf numFmtId="0" fontId="19" fillId="0" borderId="0" xfId="0" applyFont="1" applyFill="1"/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/>
    <xf numFmtId="0" fontId="10" fillId="0" borderId="3" xfId="0" applyFont="1" applyFill="1" applyBorder="1"/>
    <xf numFmtId="192" fontId="10" fillId="0" borderId="3" xfId="0" applyNumberFormat="1" applyFont="1" applyFill="1" applyBorder="1"/>
    <xf numFmtId="192" fontId="10" fillId="0" borderId="2" xfId="0" applyNumberFormat="1" applyFont="1" applyFill="1" applyBorder="1"/>
    <xf numFmtId="0" fontId="11" fillId="0" borderId="16" xfId="0" applyFont="1" applyFill="1" applyBorder="1"/>
    <xf numFmtId="0" fontId="11" fillId="0" borderId="15" xfId="0" applyFont="1" applyFill="1" applyBorder="1"/>
    <xf numFmtId="1" fontId="19" fillId="0" borderId="2" xfId="0" applyNumberFormat="1" applyFont="1" applyFill="1" applyBorder="1" applyAlignment="1">
      <alignment horizontal="center"/>
    </xf>
    <xf numFmtId="1" fontId="19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19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3" fillId="0" borderId="4" xfId="0" applyFont="1" applyFill="1" applyBorder="1"/>
    <xf numFmtId="2" fontId="24" fillId="0" borderId="0" xfId="0" applyNumberFormat="1" applyFont="1" applyFill="1" applyBorder="1" applyAlignment="1">
      <alignment horizontal="center"/>
    </xf>
    <xf numFmtId="2" fontId="24" fillId="0" borderId="14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left"/>
    </xf>
    <xf numFmtId="2" fontId="19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14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0" fontId="19" fillId="0" borderId="0" xfId="0" applyFont="1" applyBorder="1"/>
    <xf numFmtId="192" fontId="23" fillId="0" borderId="0" xfId="0" applyNumberFormat="1" applyFont="1" applyFill="1" applyAlignment="1">
      <alignment horizontal="center"/>
    </xf>
    <xf numFmtId="192" fontId="2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92" fontId="3" fillId="0" borderId="0" xfId="0" applyNumberFormat="1" applyFont="1"/>
    <xf numFmtId="0" fontId="0" fillId="0" borderId="0" xfId="0" applyAlignment="1">
      <alignment horizontal="right"/>
    </xf>
    <xf numFmtId="192" fontId="0" fillId="0" borderId="0" xfId="0" applyNumberFormat="1"/>
    <xf numFmtId="192" fontId="20" fillId="0" borderId="0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left"/>
    </xf>
    <xf numFmtId="193" fontId="9" fillId="0" borderId="9" xfId="0" applyNumberFormat="1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192" fontId="8" fillId="0" borderId="9" xfId="0" applyNumberFormat="1" applyFont="1" applyFill="1" applyBorder="1" applyAlignment="1">
      <alignment horizontal="center"/>
    </xf>
    <xf numFmtId="0" fontId="26" fillId="0" borderId="18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/>
    <xf numFmtId="0" fontId="0" fillId="0" borderId="22" xfId="0" applyBorder="1"/>
    <xf numFmtId="0" fontId="19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2" fontId="19" fillId="0" borderId="14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9" fillId="0" borderId="14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2" fontId="19" fillId="0" borderId="16" xfId="0" applyNumberFormat="1" applyFont="1" applyFill="1" applyBorder="1" applyAlignment="1">
      <alignment horizontal="left" vertical="center"/>
    </xf>
    <xf numFmtId="1" fontId="19" fillId="0" borderId="16" xfId="0" applyNumberFormat="1" applyFont="1" applyFill="1" applyBorder="1" applyAlignment="1">
      <alignment horizontal="center" vertical="center"/>
    </xf>
    <xf numFmtId="2" fontId="19" fillId="0" borderId="16" xfId="0" applyNumberFormat="1" applyFont="1" applyFill="1" applyBorder="1" applyAlignment="1">
      <alignment horizontal="center" vertical="center"/>
    </xf>
    <xf numFmtId="2" fontId="19" fillId="0" borderId="23" xfId="0" applyNumberFormat="1" applyFont="1" applyFill="1" applyBorder="1" applyAlignment="1">
      <alignment horizontal="center" vertical="center"/>
    </xf>
    <xf numFmtId="2" fontId="19" fillId="0" borderId="15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Fill="1"/>
    <xf numFmtId="0" fontId="22" fillId="0" borderId="0" xfId="0" applyFont="1" applyBorder="1"/>
    <xf numFmtId="0" fontId="27" fillId="0" borderId="0" xfId="0" applyFont="1" applyFill="1"/>
    <xf numFmtId="0" fontId="8" fillId="0" borderId="21" xfId="0" applyFont="1" applyFill="1" applyBorder="1" applyAlignment="1">
      <alignment horizontal="center"/>
    </xf>
    <xf numFmtId="0" fontId="20" fillId="0" borderId="13" xfId="0" applyFont="1" applyFill="1" applyBorder="1"/>
    <xf numFmtId="0" fontId="9" fillId="0" borderId="9" xfId="0" applyFont="1" applyFill="1" applyBorder="1" applyAlignment="1">
      <alignment horizontal="center"/>
    </xf>
    <xf numFmtId="192" fontId="9" fillId="0" borderId="9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left"/>
    </xf>
    <xf numFmtId="0" fontId="26" fillId="0" borderId="0" xfId="0" applyFont="1"/>
    <xf numFmtId="0" fontId="22" fillId="0" borderId="12" xfId="0" applyFont="1" applyBorder="1" applyAlignment="1">
      <alignment horizontal="center"/>
    </xf>
    <xf numFmtId="0" fontId="22" fillId="0" borderId="22" xfId="0" applyFont="1" applyBorder="1"/>
    <xf numFmtId="0" fontId="17" fillId="0" borderId="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33" fillId="0" borderId="27" xfId="0" applyFont="1" applyBorder="1"/>
    <xf numFmtId="0" fontId="34" fillId="0" borderId="27" xfId="0" applyFont="1" applyBorder="1"/>
    <xf numFmtId="0" fontId="35" fillId="0" borderId="27" xfId="0" applyFont="1" applyBorder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0" fontId="0" fillId="0" borderId="27" xfId="0" applyBorder="1"/>
    <xf numFmtId="192" fontId="37" fillId="0" borderId="0" xfId="0" applyNumberFormat="1" applyFont="1" applyBorder="1" applyAlignment="1">
      <alignment horizontal="center"/>
    </xf>
    <xf numFmtId="0" fontId="38" fillId="0" borderId="0" xfId="0" applyFont="1" applyBorder="1"/>
    <xf numFmtId="192" fontId="36" fillId="0" borderId="0" xfId="0" applyNumberFormat="1" applyFont="1" applyBorder="1"/>
    <xf numFmtId="192" fontId="36" fillId="0" borderId="0" xfId="0" applyNumberFormat="1" applyFont="1" applyBorder="1" applyAlignment="1">
      <alignment horizontal="center"/>
    </xf>
    <xf numFmtId="0" fontId="20" fillId="0" borderId="0" xfId="0" applyFont="1" applyBorder="1"/>
    <xf numFmtId="192" fontId="35" fillId="0" borderId="0" xfId="0" applyNumberFormat="1" applyFont="1" applyBorder="1"/>
    <xf numFmtId="0" fontId="26" fillId="0" borderId="0" xfId="0" applyFont="1" applyBorder="1"/>
    <xf numFmtId="0" fontId="41" fillId="0" borderId="0" xfId="0" applyFont="1" applyBorder="1"/>
    <xf numFmtId="0" fontId="43" fillId="0" borderId="0" xfId="0" applyFont="1" applyBorder="1"/>
    <xf numFmtId="0" fontId="40" fillId="0" borderId="0" xfId="0" applyFont="1" applyBorder="1"/>
    <xf numFmtId="192" fontId="43" fillId="0" borderId="0" xfId="0" applyNumberFormat="1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11" fillId="0" borderId="0" xfId="0" applyFont="1" applyBorder="1"/>
    <xf numFmtId="192" fontId="11" fillId="0" borderId="0" xfId="0" applyNumberFormat="1" applyFont="1" applyBorder="1" applyAlignment="1">
      <alignment horizontal="center"/>
    </xf>
    <xf numFmtId="0" fontId="39" fillId="0" borderId="17" xfId="0" applyFont="1" applyBorder="1"/>
    <xf numFmtId="0" fontId="40" fillId="0" borderId="9" xfId="0" applyFont="1" applyBorder="1"/>
    <xf numFmtId="0" fontId="41" fillId="0" borderId="18" xfId="0" applyFont="1" applyBorder="1"/>
    <xf numFmtId="0" fontId="42" fillId="0" borderId="18" xfId="0" applyFont="1" applyBorder="1"/>
    <xf numFmtId="0" fontId="42" fillId="0" borderId="0" xfId="0" applyFont="1" applyBorder="1"/>
    <xf numFmtId="0" fontId="19" fillId="0" borderId="18" xfId="0" applyFont="1" applyBorder="1"/>
    <xf numFmtId="0" fontId="0" fillId="0" borderId="18" xfId="0" applyBorder="1"/>
    <xf numFmtId="0" fontId="0" fillId="0" borderId="19" xfId="0" applyBorder="1"/>
    <xf numFmtId="0" fontId="45" fillId="0" borderId="18" xfId="0" applyFont="1" applyBorder="1"/>
    <xf numFmtId="0" fontId="46" fillId="0" borderId="18" xfId="0" applyFont="1" applyBorder="1"/>
    <xf numFmtId="0" fontId="47" fillId="0" borderId="18" xfId="0" applyFont="1" applyBorder="1" applyAlignment="1">
      <alignment horizontal="left"/>
    </xf>
    <xf numFmtId="0" fontId="17" fillId="0" borderId="18" xfId="0" applyFont="1" applyBorder="1"/>
    <xf numFmtId="0" fontId="46" fillId="0" borderId="0" xfId="0" applyFont="1" applyBorder="1"/>
    <xf numFmtId="0" fontId="32" fillId="0" borderId="0" xfId="0" applyFont="1" applyBorder="1"/>
    <xf numFmtId="0" fontId="19" fillId="0" borderId="12" xfId="0" applyFont="1" applyFill="1" applyBorder="1" applyAlignment="1">
      <alignment horizontal="left"/>
    </xf>
    <xf numFmtId="0" fontId="40" fillId="0" borderId="11" xfId="0" applyFont="1" applyBorder="1"/>
    <xf numFmtId="0" fontId="41" fillId="0" borderId="11" xfId="0" applyFont="1" applyBorder="1"/>
    <xf numFmtId="0" fontId="27" fillId="0" borderId="18" xfId="0" applyFont="1" applyFill="1" applyBorder="1" applyAlignment="1">
      <alignment vertical="center"/>
    </xf>
    <xf numFmtId="0" fontId="27" fillId="0" borderId="0" xfId="0" applyFont="1" applyBorder="1"/>
    <xf numFmtId="0" fontId="51" fillId="0" borderId="0" xfId="0" applyFont="1" applyBorder="1"/>
    <xf numFmtId="0" fontId="52" fillId="0" borderId="0" xfId="0" applyFont="1" applyBorder="1"/>
    <xf numFmtId="0" fontId="50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6" fillId="0" borderId="28" xfId="0" applyFont="1" applyBorder="1"/>
    <xf numFmtId="0" fontId="0" fillId="0" borderId="28" xfId="0" applyBorder="1"/>
    <xf numFmtId="49" fontId="0" fillId="0" borderId="0" xfId="0" applyNumberFormat="1"/>
    <xf numFmtId="0" fontId="33" fillId="0" borderId="0" xfId="0" applyFont="1" applyBorder="1" applyAlignment="1">
      <alignment vertical="top"/>
    </xf>
    <xf numFmtId="2" fontId="19" fillId="0" borderId="0" xfId="0" applyNumberFormat="1" applyFont="1" applyFill="1" applyBorder="1" applyAlignment="1">
      <alignment horizontal="left" vertical="center"/>
    </xf>
    <xf numFmtId="2" fontId="19" fillId="0" borderId="16" xfId="0" applyNumberFormat="1" applyFont="1" applyFill="1" applyBorder="1" applyAlignment="1">
      <alignment horizontal="center"/>
    </xf>
    <xf numFmtId="0" fontId="19" fillId="0" borderId="16" xfId="0" applyFont="1" applyFill="1" applyBorder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53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2" fontId="22" fillId="0" borderId="0" xfId="0" applyNumberFormat="1" applyFont="1" applyFill="1"/>
    <xf numFmtId="2" fontId="22" fillId="0" borderId="0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0" xfId="0" applyFont="1" applyBorder="1"/>
    <xf numFmtId="49" fontId="55" fillId="0" borderId="0" xfId="0" applyNumberFormat="1" applyFont="1"/>
    <xf numFmtId="0" fontId="26" fillId="0" borderId="3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2" fillId="0" borderId="3" xfId="0" applyFont="1" applyFill="1" applyBorder="1" applyAlignment="1">
      <alignment horizontal="center"/>
    </xf>
    <xf numFmtId="0" fontId="20" fillId="0" borderId="4" xfId="0" applyFont="1" applyFill="1" applyBorder="1"/>
    <xf numFmtId="0" fontId="22" fillId="0" borderId="4" xfId="0" applyFont="1" applyFill="1" applyBorder="1" applyAlignment="1">
      <alignment horizontal="center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Alignment="1">
      <alignment horizontal="center"/>
    </xf>
    <xf numFmtId="0" fontId="53" fillId="0" borderId="3" xfId="0" applyFont="1" applyFill="1" applyBorder="1" applyAlignment="1">
      <alignment horizontal="center"/>
    </xf>
    <xf numFmtId="0" fontId="27" fillId="0" borderId="4" xfId="0" applyFont="1" applyFill="1" applyBorder="1"/>
    <xf numFmtId="0" fontId="53" fillId="0" borderId="4" xfId="0" applyFont="1" applyFill="1" applyBorder="1" applyAlignment="1">
      <alignment horizontal="center"/>
    </xf>
    <xf numFmtId="0" fontId="53" fillId="0" borderId="5" xfId="0" applyFont="1" applyFill="1" applyBorder="1"/>
    <xf numFmtId="0" fontId="27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14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14" xfId="0" applyFont="1" applyFill="1" applyBorder="1"/>
    <xf numFmtId="0" fontId="53" fillId="0" borderId="15" xfId="0" applyFont="1" applyFill="1" applyBorder="1" applyAlignment="1">
      <alignment horizontal="center"/>
    </xf>
    <xf numFmtId="0" fontId="27" fillId="0" borderId="16" xfId="0" applyFont="1" applyFill="1" applyBorder="1"/>
    <xf numFmtId="192" fontId="27" fillId="0" borderId="2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2" fillId="0" borderId="0" xfId="0" applyFont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192" fontId="10" fillId="0" borderId="0" xfId="0" applyNumberFormat="1" applyFont="1" applyFill="1" applyAlignment="1">
      <alignment horizontal="center"/>
    </xf>
    <xf numFmtId="2" fontId="22" fillId="0" borderId="0" xfId="0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/>
    <xf numFmtId="2" fontId="22" fillId="0" borderId="16" xfId="0" applyNumberFormat="1" applyFont="1" applyFill="1" applyBorder="1"/>
    <xf numFmtId="1" fontId="22" fillId="0" borderId="16" xfId="0" applyNumberFormat="1" applyFont="1" applyFill="1" applyBorder="1" applyAlignment="1">
      <alignment horizontal="center"/>
    </xf>
    <xf numFmtId="0" fontId="20" fillId="0" borderId="0" xfId="0" applyFont="1" applyFill="1"/>
    <xf numFmtId="2" fontId="58" fillId="0" borderId="14" xfId="0" applyNumberFormat="1" applyFont="1" applyFill="1" applyBorder="1" applyAlignment="1">
      <alignment horizontal="center"/>
    </xf>
    <xf numFmtId="2" fontId="58" fillId="0" borderId="4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2" fontId="58" fillId="0" borderId="5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58" fillId="0" borderId="2" xfId="0" applyFont="1" applyFill="1" applyBorder="1" applyAlignment="1">
      <alignment horizontal="center"/>
    </xf>
    <xf numFmtId="1" fontId="58" fillId="0" borderId="4" xfId="0" applyNumberFormat="1" applyFont="1" applyFill="1" applyBorder="1" applyAlignment="1">
      <alignment horizontal="center"/>
    </xf>
    <xf numFmtId="0" fontId="58" fillId="0" borderId="16" xfId="0" applyFont="1" applyFill="1" applyBorder="1" applyAlignment="1">
      <alignment horizontal="center"/>
    </xf>
    <xf numFmtId="0" fontId="15" fillId="0" borderId="0" xfId="0" applyFont="1" applyFill="1" applyBorder="1"/>
    <xf numFmtId="0" fontId="26" fillId="0" borderId="5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2" fontId="26" fillId="0" borderId="5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vertical="center"/>
    </xf>
    <xf numFmtId="0" fontId="27" fillId="0" borderId="12" xfId="0" applyFont="1" applyFill="1" applyBorder="1"/>
    <xf numFmtId="0" fontId="0" fillId="0" borderId="17" xfId="0" applyBorder="1"/>
    <xf numFmtId="1" fontId="58" fillId="0" borderId="0" xfId="0" applyNumberFormat="1" applyFont="1" applyFill="1" applyBorder="1" applyAlignment="1">
      <alignment horizontal="center"/>
    </xf>
    <xf numFmtId="0" fontId="60" fillId="0" borderId="3" xfId="0" applyFont="1" applyFill="1" applyBorder="1" applyAlignment="1">
      <alignment horizontal="center"/>
    </xf>
    <xf numFmtId="2" fontId="59" fillId="0" borderId="4" xfId="0" applyNumberFormat="1" applyFont="1" applyFill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192" fontId="54" fillId="0" borderId="0" xfId="0" applyNumberFormat="1" applyFont="1" applyBorder="1" applyAlignment="1">
      <alignment horizontal="center" shrinkToFit="1"/>
    </xf>
    <xf numFmtId="0" fontId="58" fillId="0" borderId="3" xfId="0" applyFont="1" applyFill="1" applyBorder="1" applyAlignment="1">
      <alignment horizontal="center"/>
    </xf>
    <xf numFmtId="0" fontId="59" fillId="0" borderId="4" xfId="0" applyFont="1" applyFill="1" applyBorder="1"/>
    <xf numFmtId="2" fontId="58" fillId="0" borderId="0" xfId="0" applyNumberFormat="1" applyFont="1" applyFill="1" applyBorder="1"/>
    <xf numFmtId="2" fontId="59" fillId="0" borderId="0" xfId="0" applyNumberFormat="1" applyFont="1" applyFill="1" applyBorder="1"/>
    <xf numFmtId="0" fontId="59" fillId="0" borderId="0" xfId="0" applyFont="1" applyFill="1" applyBorder="1"/>
    <xf numFmtId="0" fontId="15" fillId="0" borderId="3" xfId="0" applyFont="1" applyFill="1" applyBorder="1" applyAlignment="1">
      <alignment horizontal="center"/>
    </xf>
    <xf numFmtId="0" fontId="14" fillId="0" borderId="4" xfId="0" applyFont="1" applyFill="1" applyBorder="1"/>
    <xf numFmtId="0" fontId="15" fillId="0" borderId="2" xfId="0" applyFont="1" applyFill="1" applyBorder="1" applyAlignment="1">
      <alignment horizontal="center"/>
    </xf>
    <xf numFmtId="2" fontId="15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" fontId="15" fillId="0" borderId="16" xfId="0" applyNumberFormat="1" applyFont="1" applyFill="1" applyBorder="1" applyAlignment="1">
      <alignment horizontal="center"/>
    </xf>
    <xf numFmtId="0" fontId="61" fillId="0" borderId="2" xfId="0" applyFont="1" applyFill="1" applyBorder="1" applyAlignment="1">
      <alignment horizontal="center"/>
    </xf>
    <xf numFmtId="2" fontId="14" fillId="0" borderId="4" xfId="0" applyNumberFormat="1" applyFont="1" applyFill="1" applyBorder="1"/>
    <xf numFmtId="0" fontId="14" fillId="0" borderId="0" xfId="0" applyFont="1" applyFill="1" applyBorder="1" applyAlignment="1">
      <alignment horizontal="left"/>
    </xf>
    <xf numFmtId="1" fontId="15" fillId="0" borderId="14" xfId="0" applyNumberFormat="1" applyFont="1" applyFill="1" applyBorder="1" applyAlignment="1">
      <alignment horizontal="center"/>
    </xf>
    <xf numFmtId="0" fontId="39" fillId="0" borderId="11" xfId="0" applyFont="1" applyBorder="1" applyAlignment="1">
      <alignment shrinkToFit="1"/>
    </xf>
    <xf numFmtId="49" fontId="0" fillId="0" borderId="0" xfId="0" applyNumberFormat="1" applyBorder="1"/>
    <xf numFmtId="0" fontId="32" fillId="0" borderId="0" xfId="0" applyFont="1"/>
    <xf numFmtId="0" fontId="17" fillId="0" borderId="32" xfId="0" applyFont="1" applyBorder="1"/>
    <xf numFmtId="0" fontId="26" fillId="0" borderId="30" xfId="0" applyFont="1" applyBorder="1"/>
    <xf numFmtId="49" fontId="33" fillId="0" borderId="0" xfId="0" applyNumberFormat="1" applyFont="1" applyBorder="1"/>
    <xf numFmtId="192" fontId="33" fillId="0" borderId="0" xfId="0" applyNumberFormat="1" applyFont="1" applyBorder="1"/>
    <xf numFmtId="192" fontId="27" fillId="0" borderId="0" xfId="0" applyNumberFormat="1" applyFont="1" applyBorder="1"/>
    <xf numFmtId="0" fontId="62" fillId="0" borderId="0" xfId="0" applyFont="1" applyBorder="1"/>
    <xf numFmtId="0" fontId="63" fillId="0" borderId="27" xfId="0" applyFont="1" applyBorder="1" applyAlignment="1">
      <alignment horizontal="center"/>
    </xf>
    <xf numFmtId="0" fontId="63" fillId="0" borderId="0" xfId="0" applyFont="1" applyBorder="1"/>
    <xf numFmtId="0" fontId="64" fillId="0" borderId="0" xfId="0" applyFont="1" applyBorder="1"/>
    <xf numFmtId="0" fontId="4" fillId="0" borderId="0" xfId="0" applyFont="1" applyBorder="1"/>
    <xf numFmtId="0" fontId="65" fillId="0" borderId="0" xfId="0" applyFont="1" applyBorder="1"/>
    <xf numFmtId="49" fontId="28" fillId="0" borderId="0" xfId="0" applyNumberFormat="1" applyFont="1" applyBorder="1"/>
    <xf numFmtId="0" fontId="66" fillId="0" borderId="0" xfId="0" applyFont="1" applyBorder="1"/>
    <xf numFmtId="0" fontId="26" fillId="0" borderId="0" xfId="0" applyFont="1" applyBorder="1" applyAlignment="1">
      <alignment horizontal="center"/>
    </xf>
    <xf numFmtId="192" fontId="28" fillId="0" borderId="0" xfId="0" applyNumberFormat="1" applyFont="1" applyBorder="1"/>
    <xf numFmtId="0" fontId="28" fillId="0" borderId="0" xfId="0" applyFont="1" applyBorder="1"/>
    <xf numFmtId="0" fontId="30" fillId="0" borderId="0" xfId="0" applyFont="1" applyFill="1" applyAlignment="1">
      <alignment horizontal="left"/>
    </xf>
    <xf numFmtId="0" fontId="67" fillId="0" borderId="0" xfId="0" applyFont="1" applyFill="1"/>
    <xf numFmtId="0" fontId="20" fillId="0" borderId="16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17" fillId="0" borderId="16" xfId="0" applyNumberFormat="1" applyFont="1" applyFill="1" applyBorder="1" applyAlignment="1">
      <alignment vertical="top"/>
    </xf>
    <xf numFmtId="49" fontId="1" fillId="0" borderId="0" xfId="0" applyNumberFormat="1" applyFont="1"/>
    <xf numFmtId="0" fontId="68" fillId="0" borderId="0" xfId="0" applyFont="1" applyBorder="1" applyAlignment="1">
      <alignment horizontal="center" vertical="center"/>
    </xf>
    <xf numFmtId="2" fontId="17" fillId="0" borderId="4" xfId="0" applyNumberFormat="1" applyFont="1" applyFill="1" applyBorder="1" applyAlignment="1">
      <alignment vertical="top"/>
    </xf>
    <xf numFmtId="1" fontId="19" fillId="0" borderId="3" xfId="0" applyNumberFormat="1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/>
    </xf>
    <xf numFmtId="0" fontId="22" fillId="0" borderId="18" xfId="0" applyFont="1" applyFill="1" applyBorder="1" applyAlignment="1">
      <alignment horizontal="left"/>
    </xf>
    <xf numFmtId="0" fontId="72" fillId="0" borderId="17" xfId="0" applyFont="1" applyFill="1" applyBorder="1"/>
    <xf numFmtId="0" fontId="72" fillId="0" borderId="19" xfId="0" applyFont="1" applyFill="1" applyBorder="1"/>
    <xf numFmtId="192" fontId="73" fillId="0" borderId="12" xfId="0" applyNumberFormat="1" applyFont="1" applyFill="1" applyBorder="1" applyAlignment="1">
      <alignment horizontal="center"/>
    </xf>
    <xf numFmtId="0" fontId="58" fillId="0" borderId="5" xfId="0" applyFont="1" applyFill="1" applyBorder="1" applyAlignment="1">
      <alignment horizontal="center"/>
    </xf>
    <xf numFmtId="1" fontId="58" fillId="0" borderId="14" xfId="0" applyNumberFormat="1" applyFont="1" applyFill="1" applyBorder="1" applyAlignment="1">
      <alignment horizontal="center"/>
    </xf>
    <xf numFmtId="1" fontId="53" fillId="0" borderId="0" xfId="0" applyNumberFormat="1" applyFont="1" applyFill="1" applyAlignment="1">
      <alignment horizontal="center"/>
    </xf>
    <xf numFmtId="0" fontId="67" fillId="0" borderId="3" xfId="0" applyFont="1" applyFill="1" applyBorder="1" applyAlignment="1">
      <alignment horizontal="left" vertical="center"/>
    </xf>
    <xf numFmtId="192" fontId="17" fillId="0" borderId="0" xfId="0" applyNumberFormat="1" applyFont="1" applyBorder="1" applyAlignment="1">
      <alignment horizontal="center"/>
    </xf>
    <xf numFmtId="192" fontId="20" fillId="0" borderId="12" xfId="0" applyNumberFormat="1" applyFont="1" applyBorder="1" applyAlignment="1">
      <alignment horizontal="center"/>
    </xf>
    <xf numFmtId="192" fontId="27" fillId="0" borderId="16" xfId="0" applyNumberFormat="1" applyFont="1" applyFill="1" applyBorder="1" applyAlignment="1">
      <alignment horizontal="center" vertical="center"/>
    </xf>
    <xf numFmtId="192" fontId="27" fillId="0" borderId="12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92" fontId="20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2" fontId="20" fillId="0" borderId="0" xfId="0" applyNumberFormat="1" applyFont="1" applyFill="1" applyAlignment="1">
      <alignment horizontal="left"/>
    </xf>
    <xf numFmtId="0" fontId="22" fillId="0" borderId="0" xfId="0" applyFont="1" applyAlignment="1"/>
    <xf numFmtId="0" fontId="20" fillId="0" borderId="0" xfId="0" applyFont="1" applyAlignment="1">
      <alignment horizontal="right"/>
    </xf>
    <xf numFmtId="192" fontId="20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76" fillId="0" borderId="0" xfId="0" applyFont="1"/>
    <xf numFmtId="0" fontId="14" fillId="0" borderId="0" xfId="0" applyFont="1" applyAlignment="1">
      <alignment horizontal="left"/>
    </xf>
    <xf numFmtId="2" fontId="77" fillId="0" borderId="0" xfId="0" applyNumberFormat="1" applyFont="1" applyFill="1" applyBorder="1"/>
    <xf numFmtId="2" fontId="78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vertical="top"/>
    </xf>
    <xf numFmtId="2" fontId="19" fillId="0" borderId="16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21" xfId="0" applyFont="1" applyFill="1" applyBorder="1" applyAlignment="1">
      <alignment wrapText="1"/>
    </xf>
    <xf numFmtId="0" fontId="32" fillId="0" borderId="15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0" fontId="0" fillId="0" borderId="21" xfId="0" applyFill="1" applyBorder="1"/>
    <xf numFmtId="0" fontId="74" fillId="0" borderId="21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21" xfId="0" applyFont="1" applyFill="1" applyBorder="1" applyAlignment="1">
      <alignment wrapText="1"/>
    </xf>
    <xf numFmtId="0" fontId="0" fillId="0" borderId="4" xfId="0" applyFill="1" applyBorder="1"/>
    <xf numFmtId="0" fontId="0" fillId="0" borderId="3" xfId="0" applyFill="1" applyBorder="1"/>
    <xf numFmtId="0" fontId="0" fillId="0" borderId="21" xfId="0" applyFill="1" applyBorder="1" applyAlignment="1">
      <alignment horizontal="center" wrapText="1"/>
    </xf>
    <xf numFmtId="0" fontId="19" fillId="0" borderId="21" xfId="0" applyFont="1" applyFill="1" applyBorder="1"/>
    <xf numFmtId="0" fontId="22" fillId="0" borderId="21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19" fillId="0" borderId="21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/>
    </xf>
    <xf numFmtId="0" fontId="15" fillId="0" borderId="21" xfId="0" applyFont="1" applyFill="1" applyBorder="1"/>
    <xf numFmtId="0" fontId="58" fillId="0" borderId="2" xfId="0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vertical="center"/>
    </xf>
    <xf numFmtId="1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" fillId="0" borderId="21" xfId="0" applyFont="1" applyFill="1" applyBorder="1"/>
    <xf numFmtId="0" fontId="0" fillId="0" borderId="21" xfId="0" applyFill="1" applyBorder="1" applyAlignment="1">
      <alignment wrapText="1"/>
    </xf>
    <xf numFmtId="0" fontId="18" fillId="0" borderId="21" xfId="0" applyFont="1" applyFill="1" applyBorder="1"/>
    <xf numFmtId="0" fontId="10" fillId="0" borderId="2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6" xfId="0" applyFill="1" applyBorder="1"/>
    <xf numFmtId="0" fontId="26" fillId="0" borderId="0" xfId="0" applyFont="1" applyFill="1" applyBorder="1" applyAlignment="1">
      <alignment horizontal="left"/>
    </xf>
    <xf numFmtId="0" fontId="10" fillId="0" borderId="16" xfId="0" applyFont="1" applyFill="1" applyBorder="1"/>
    <xf numFmtId="2" fontId="15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3" fillId="0" borderId="0" xfId="0" applyFont="1" applyFill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right" vertical="top"/>
    </xf>
    <xf numFmtId="49" fontId="28" fillId="0" borderId="20" xfId="0" applyNumberFormat="1" applyFont="1" applyFill="1" applyBorder="1" applyAlignment="1">
      <alignment horizontal="right" vertical="top"/>
    </xf>
    <xf numFmtId="49" fontId="28" fillId="0" borderId="21" xfId="0" applyNumberFormat="1" applyFont="1" applyFill="1" applyBorder="1" applyAlignment="1">
      <alignment horizontal="right" vertical="top"/>
    </xf>
    <xf numFmtId="49" fontId="5" fillId="0" borderId="21" xfId="0" applyNumberFormat="1" applyFont="1" applyFill="1" applyBorder="1" applyAlignment="1">
      <alignment horizontal="left" vertical="top" wrapText="1"/>
    </xf>
    <xf numFmtId="0" fontId="19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20" xfId="0" applyFont="1" applyFill="1" applyBorder="1"/>
    <xf numFmtId="0" fontId="19" fillId="0" borderId="2" xfId="0" applyFont="1" applyFill="1" applyBorder="1" applyAlignment="1">
      <alignment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center"/>
    </xf>
    <xf numFmtId="2" fontId="79" fillId="0" borderId="0" xfId="0" applyNumberFormat="1" applyFont="1" applyFill="1" applyBorder="1" applyAlignment="1">
      <alignment horizontal="center"/>
    </xf>
    <xf numFmtId="0" fontId="79" fillId="0" borderId="14" xfId="0" applyFont="1" applyFill="1" applyBorder="1" applyAlignment="1">
      <alignment horizontal="center"/>
    </xf>
    <xf numFmtId="0" fontId="79" fillId="0" borderId="0" xfId="0" applyFont="1" applyFill="1"/>
    <xf numFmtId="2" fontId="28" fillId="0" borderId="0" xfId="0" applyNumberFormat="1" applyFont="1" applyFill="1" applyBorder="1"/>
    <xf numFmtId="1" fontId="28" fillId="0" borderId="1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right" vertical="top"/>
    </xf>
    <xf numFmtId="0" fontId="32" fillId="0" borderId="4" xfId="0" applyFont="1" applyFill="1" applyBorder="1" applyAlignment="1">
      <alignment horizontal="center"/>
    </xf>
    <xf numFmtId="0" fontId="0" fillId="0" borderId="20" xfId="0" applyFill="1" applyBorder="1"/>
    <xf numFmtId="0" fontId="0" fillId="0" borderId="0" xfId="0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8" fillId="0" borderId="2" xfId="0" applyFont="1" applyFill="1" applyBorder="1"/>
    <xf numFmtId="0" fontId="17" fillId="0" borderId="0" xfId="0" applyFont="1" applyFill="1" applyBorder="1"/>
    <xf numFmtId="1" fontId="58" fillId="0" borderId="0" xfId="0" applyNumberFormat="1" applyFont="1" applyFill="1" applyBorder="1"/>
    <xf numFmtId="0" fontId="32" fillId="0" borderId="0" xfId="0" applyFont="1" applyFill="1" applyBorder="1"/>
    <xf numFmtId="0" fontId="0" fillId="0" borderId="33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22" xfId="0" applyFill="1" applyBorder="1"/>
    <xf numFmtId="0" fontId="39" fillId="0" borderId="17" xfId="0" applyFont="1" applyFill="1" applyBorder="1"/>
    <xf numFmtId="0" fontId="40" fillId="0" borderId="9" xfId="0" applyFont="1" applyFill="1" applyBorder="1"/>
    <xf numFmtId="0" fontId="45" fillId="0" borderId="18" xfId="0" applyFont="1" applyFill="1" applyBorder="1"/>
    <xf numFmtId="0" fontId="41" fillId="0" borderId="0" xfId="0" applyFont="1" applyFill="1" applyBorder="1"/>
    <xf numFmtId="0" fontId="41" fillId="0" borderId="18" xfId="0" applyFont="1" applyFill="1" applyBorder="1"/>
    <xf numFmtId="0" fontId="42" fillId="0" borderId="18" xfId="0" applyFont="1" applyFill="1" applyBorder="1"/>
    <xf numFmtId="0" fontId="42" fillId="0" borderId="0" xfId="0" applyFont="1" applyFill="1" applyBorder="1"/>
    <xf numFmtId="0" fontId="19" fillId="0" borderId="18" xfId="0" applyFont="1" applyFill="1" applyBorder="1"/>
    <xf numFmtId="0" fontId="46" fillId="0" borderId="18" xfId="0" applyFont="1" applyFill="1" applyBorder="1"/>
    <xf numFmtId="0" fontId="43" fillId="0" borderId="0" xfId="0" applyFont="1" applyFill="1" applyBorder="1"/>
    <xf numFmtId="0" fontId="40" fillId="0" borderId="0" xfId="0" applyFont="1" applyFill="1" applyBorder="1"/>
    <xf numFmtId="192" fontId="43" fillId="0" borderId="0" xfId="0" applyNumberFormat="1" applyFont="1" applyFill="1" applyBorder="1" applyAlignment="1">
      <alignment horizontal="center"/>
    </xf>
    <xf numFmtId="192" fontId="32" fillId="0" borderId="0" xfId="0" applyNumberFormat="1" applyFont="1" applyFill="1" applyBorder="1"/>
    <xf numFmtId="0" fontId="40" fillId="0" borderId="11" xfId="0" applyFont="1" applyFill="1" applyBorder="1"/>
    <xf numFmtId="0" fontId="47" fillId="0" borderId="18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1" fillId="0" borderId="11" xfId="0" applyFont="1" applyFill="1" applyBorder="1"/>
    <xf numFmtId="0" fontId="17" fillId="0" borderId="18" xfId="0" applyFont="1" applyFill="1" applyBorder="1"/>
    <xf numFmtId="192" fontId="11" fillId="0" borderId="0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43" fillId="0" borderId="12" xfId="0" applyFont="1" applyFill="1" applyBorder="1"/>
    <xf numFmtId="0" fontId="46" fillId="0" borderId="12" xfId="0" applyFont="1" applyFill="1" applyBorder="1"/>
    <xf numFmtId="192" fontId="54" fillId="0" borderId="12" xfId="0" applyNumberFormat="1" applyFont="1" applyFill="1" applyBorder="1" applyAlignment="1">
      <alignment horizontal="center" shrinkToFit="1"/>
    </xf>
    <xf numFmtId="0" fontId="19" fillId="0" borderId="12" xfId="0" applyFont="1" applyFill="1" applyBorder="1"/>
    <xf numFmtId="0" fontId="43" fillId="0" borderId="22" xfId="0" applyFont="1" applyFill="1" applyBorder="1" applyAlignment="1">
      <alignment horizontal="left"/>
    </xf>
    <xf numFmtId="0" fontId="26" fillId="0" borderId="0" xfId="0" applyFont="1" applyFill="1"/>
    <xf numFmtId="49" fontId="28" fillId="0" borderId="0" xfId="0" applyNumberFormat="1" applyFont="1" applyFill="1"/>
    <xf numFmtId="0" fontId="59" fillId="0" borderId="0" xfId="0" applyFont="1" applyFill="1" applyBorder="1" applyAlignment="1">
      <alignment horizontal="center"/>
    </xf>
    <xf numFmtId="49" fontId="28" fillId="0" borderId="16" xfId="0" applyNumberFormat="1" applyFont="1" applyFill="1" applyBorder="1"/>
    <xf numFmtId="0" fontId="58" fillId="0" borderId="0" xfId="0" applyFont="1" applyFill="1"/>
    <xf numFmtId="0" fontId="59" fillId="0" borderId="6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4" fillId="0" borderId="12" xfId="0" applyFont="1" applyFill="1" applyBorder="1"/>
    <xf numFmtId="0" fontId="70" fillId="0" borderId="18" xfId="0" applyFont="1" applyFill="1" applyBorder="1"/>
    <xf numFmtId="0" fontId="69" fillId="0" borderId="18" xfId="0" applyFont="1" applyFill="1" applyBorder="1"/>
    <xf numFmtId="192" fontId="4" fillId="0" borderId="0" xfId="0" applyNumberFormat="1" applyFont="1" applyFill="1" applyBorder="1"/>
    <xf numFmtId="0" fontId="71" fillId="0" borderId="0" xfId="0" applyFont="1" applyFill="1" applyBorder="1"/>
    <xf numFmtId="0" fontId="4" fillId="0" borderId="0" xfId="0" applyFont="1" applyFill="1" applyBorder="1"/>
    <xf numFmtId="0" fontId="71" fillId="0" borderId="11" xfId="0" applyFont="1" applyFill="1" applyBorder="1"/>
    <xf numFmtId="0" fontId="47" fillId="0" borderId="0" xfId="0" applyFont="1" applyFill="1" applyBorder="1"/>
    <xf numFmtId="0" fontId="47" fillId="0" borderId="11" xfId="0" applyFont="1" applyFill="1" applyBorder="1"/>
    <xf numFmtId="0" fontId="20" fillId="0" borderId="18" xfId="0" applyFont="1" applyFill="1" applyBorder="1"/>
    <xf numFmtId="0" fontId="26" fillId="0" borderId="11" xfId="0" applyFont="1" applyFill="1" applyBorder="1"/>
    <xf numFmtId="0" fontId="0" fillId="0" borderId="4" xfId="0" applyFill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9" fillId="0" borderId="21" xfId="0" applyFont="1" applyFill="1" applyBorder="1" applyAlignment="1">
      <alignment vertical="center" wrapText="1"/>
    </xf>
    <xf numFmtId="193" fontId="53" fillId="0" borderId="0" xfId="0" applyNumberFormat="1" applyFont="1" applyFill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7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92" fontId="3" fillId="0" borderId="9" xfId="0" applyNumberFormat="1" applyFont="1" applyFill="1" applyBorder="1"/>
    <xf numFmtId="0" fontId="48" fillId="0" borderId="0" xfId="0" applyFont="1" applyFill="1" applyBorder="1"/>
    <xf numFmtId="193" fontId="27" fillId="0" borderId="0" xfId="0" applyNumberFormat="1" applyFont="1" applyFill="1" applyBorder="1" applyAlignment="1">
      <alignment vertical="center"/>
    </xf>
    <xf numFmtId="193" fontId="53" fillId="0" borderId="0" xfId="0" applyNumberFormat="1" applyFont="1" applyFill="1" applyBorder="1" applyAlignment="1">
      <alignment vertical="center"/>
    </xf>
    <xf numFmtId="192" fontId="48" fillId="0" borderId="0" xfId="0" applyNumberFormat="1" applyFont="1" applyFill="1" applyBorder="1" applyAlignment="1">
      <alignment horizontal="center"/>
    </xf>
    <xf numFmtId="0" fontId="49" fillId="0" borderId="0" xfId="0" applyFont="1" applyFill="1" applyBorder="1"/>
    <xf numFmtId="192" fontId="49" fillId="0" borderId="0" xfId="0" applyNumberFormat="1" applyFont="1" applyFill="1" applyBorder="1" applyAlignment="1">
      <alignment horizontal="center"/>
    </xf>
    <xf numFmtId="192" fontId="3" fillId="0" borderId="0" xfId="0" applyNumberFormat="1" applyFont="1" applyFill="1" applyBorder="1"/>
    <xf numFmtId="192" fontId="27" fillId="0" borderId="0" xfId="0" applyNumberFormat="1" applyFont="1" applyFill="1" applyBorder="1"/>
    <xf numFmtId="49" fontId="55" fillId="0" borderId="0" xfId="0" applyNumberFormat="1" applyFont="1" applyFill="1"/>
    <xf numFmtId="0" fontId="0" fillId="0" borderId="3" xfId="0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/>
    </xf>
    <xf numFmtId="2" fontId="27" fillId="0" borderId="2" xfId="0" applyNumberFormat="1" applyFont="1" applyFill="1" applyBorder="1"/>
    <xf numFmtId="0" fontId="27" fillId="0" borderId="2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2" fontId="53" fillId="0" borderId="0" xfId="0" applyNumberFormat="1" applyFont="1" applyFill="1"/>
    <xf numFmtId="0" fontId="53" fillId="0" borderId="0" xfId="0" applyFont="1" applyFill="1"/>
    <xf numFmtId="0" fontId="0" fillId="0" borderId="15" xfId="0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 vertical="center"/>
    </xf>
    <xf numFmtId="0" fontId="42" fillId="0" borderId="30" xfId="0" applyFont="1" applyFill="1" applyBorder="1"/>
    <xf numFmtId="0" fontId="75" fillId="0" borderId="18" xfId="0" applyFont="1" applyFill="1" applyBorder="1" applyAlignment="1">
      <alignment horizontal="left"/>
    </xf>
    <xf numFmtId="0" fontId="48" fillId="0" borderId="30" xfId="0" applyFont="1" applyFill="1" applyBorder="1"/>
    <xf numFmtId="0" fontId="30" fillId="0" borderId="18" xfId="0" applyFont="1" applyFill="1" applyBorder="1"/>
    <xf numFmtId="0" fontId="45" fillId="0" borderId="0" xfId="0" applyFont="1" applyFill="1" applyBorder="1"/>
    <xf numFmtId="0" fontId="39" fillId="0" borderId="0" xfId="0" applyFont="1" applyFill="1" applyBorder="1"/>
    <xf numFmtId="0" fontId="1" fillId="0" borderId="0" xfId="0" applyNumberFormat="1" applyFont="1" applyFill="1"/>
    <xf numFmtId="0" fontId="0" fillId="0" borderId="14" xfId="0" applyFill="1" applyBorder="1"/>
    <xf numFmtId="0" fontId="22" fillId="0" borderId="16" xfId="0" applyFont="1" applyFill="1" applyBorder="1" applyAlignment="1">
      <alignment horizontal="center"/>
    </xf>
    <xf numFmtId="192" fontId="0" fillId="0" borderId="0" xfId="0" applyNumberFormat="1" applyFill="1"/>
    <xf numFmtId="192" fontId="56" fillId="0" borderId="0" xfId="0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192" fontId="27" fillId="0" borderId="0" xfId="0" applyNumberFormat="1" applyFont="1" applyFill="1" applyAlignment="1">
      <alignment horizontal="center"/>
    </xf>
    <xf numFmtId="0" fontId="0" fillId="0" borderId="2" xfId="0" applyFill="1" applyBorder="1"/>
    <xf numFmtId="2" fontId="20" fillId="0" borderId="0" xfId="0" applyNumberFormat="1" applyFont="1" applyFill="1" applyBorder="1" applyAlignment="1">
      <alignment horizontal="left"/>
    </xf>
    <xf numFmtId="2" fontId="58" fillId="0" borderId="0" xfId="0" applyNumberFormat="1" applyFont="1" applyFill="1" applyBorder="1" applyAlignment="1">
      <alignment horizontal="left"/>
    </xf>
    <xf numFmtId="0" fontId="25" fillId="0" borderId="21" xfId="0" applyFont="1" applyFill="1" applyBorder="1" applyAlignment="1">
      <alignment wrapText="1"/>
    </xf>
    <xf numFmtId="194" fontId="53" fillId="0" borderId="14" xfId="0" applyNumberFormat="1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 wrapText="1"/>
    </xf>
    <xf numFmtId="194" fontId="15" fillId="0" borderId="14" xfId="0" applyNumberFormat="1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wrapText="1"/>
    </xf>
    <xf numFmtId="2" fontId="18" fillId="0" borderId="0" xfId="0" applyNumberFormat="1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22" fillId="0" borderId="21" xfId="0" applyFont="1" applyFill="1" applyBorder="1" applyAlignment="1">
      <alignment horizontal="center"/>
    </xf>
    <xf numFmtId="2" fontId="26" fillId="0" borderId="14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8" fillId="0" borderId="0" xfId="0" applyFont="1" applyFill="1"/>
    <xf numFmtId="0" fontId="7" fillId="0" borderId="0" xfId="0" applyFont="1" applyFill="1"/>
    <xf numFmtId="0" fontId="18" fillId="0" borderId="0" xfId="0" applyFont="1" applyFill="1" applyBorder="1"/>
    <xf numFmtId="0" fontId="81" fillId="0" borderId="0" xfId="0" applyFont="1" applyFill="1" applyBorder="1" applyAlignment="1">
      <alignment horizontal="center" vertical="center"/>
    </xf>
    <xf numFmtId="0" fontId="81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0" xfId="0" applyFont="1" applyFill="1" applyBorder="1"/>
    <xf numFmtId="0" fontId="7" fillId="0" borderId="2" xfId="0" applyFont="1" applyFill="1" applyBorder="1" applyAlignment="1">
      <alignment horizontal="left"/>
    </xf>
    <xf numFmtId="1" fontId="18" fillId="0" borderId="2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/>
    <xf numFmtId="0" fontId="18" fillId="0" borderId="2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2" fontId="18" fillId="0" borderId="12" xfId="0" applyNumberFormat="1" applyFont="1" applyFill="1" applyBorder="1"/>
    <xf numFmtId="2" fontId="18" fillId="0" borderId="12" xfId="0" applyNumberFormat="1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35" xfId="0" applyFont="1" applyFill="1" applyBorder="1"/>
    <xf numFmtId="0" fontId="0" fillId="0" borderId="16" xfId="0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31" fillId="0" borderId="21" xfId="0" applyFont="1" applyFill="1" applyBorder="1" applyAlignment="1">
      <alignment wrapText="1"/>
    </xf>
    <xf numFmtId="0" fontId="26" fillId="0" borderId="21" xfId="0" applyFont="1" applyFill="1" applyBorder="1"/>
    <xf numFmtId="2" fontId="19" fillId="0" borderId="0" xfId="0" applyNumberFormat="1" applyFont="1" applyFill="1" applyBorder="1" applyAlignment="1">
      <alignment horizontal="left" wrapText="1"/>
    </xf>
    <xf numFmtId="2" fontId="80" fillId="0" borderId="0" xfId="0" applyNumberFormat="1" applyFont="1" applyFill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15" fillId="0" borderId="16" xfId="0" applyNumberFormat="1" applyFont="1" applyFill="1" applyBorder="1" applyAlignment="1">
      <alignment horizontal="left" wrapText="1"/>
    </xf>
    <xf numFmtId="0" fontId="15" fillId="0" borderId="16" xfId="0" applyFont="1" applyFill="1" applyBorder="1" applyAlignment="1">
      <alignment horizontal="center"/>
    </xf>
    <xf numFmtId="0" fontId="15" fillId="0" borderId="16" xfId="0" applyFont="1" applyFill="1" applyBorder="1"/>
    <xf numFmtId="0" fontId="18" fillId="0" borderId="21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left" wrapText="1"/>
    </xf>
    <xf numFmtId="2" fontId="15" fillId="0" borderId="16" xfId="0" applyNumberFormat="1" applyFont="1" applyFill="1" applyBorder="1" applyAlignment="1">
      <alignment horizontal="center"/>
    </xf>
    <xf numFmtId="0" fontId="15" fillId="0" borderId="33" xfId="0" applyFont="1" applyFill="1" applyBorder="1"/>
    <xf numFmtId="2" fontId="10" fillId="0" borderId="0" xfId="0" applyNumberFormat="1" applyFont="1" applyFill="1" applyBorder="1" applyAlignment="1">
      <alignment horizontal="left" wrapText="1"/>
    </xf>
    <xf numFmtId="0" fontId="26" fillId="0" borderId="21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21" xfId="0" applyNumberFormat="1" applyFill="1" applyBorder="1"/>
    <xf numFmtId="0" fontId="18" fillId="0" borderId="21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/>
    </xf>
    <xf numFmtId="0" fontId="19" fillId="0" borderId="33" xfId="0" applyFont="1" applyFill="1" applyBorder="1"/>
    <xf numFmtId="0" fontId="22" fillId="0" borderId="21" xfId="0" applyFont="1" applyFill="1" applyBorder="1" applyAlignment="1">
      <alignment shrinkToFit="1"/>
    </xf>
    <xf numFmtId="0" fontId="15" fillId="0" borderId="0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center"/>
    </xf>
    <xf numFmtId="2" fontId="10" fillId="0" borderId="16" xfId="0" applyNumberFormat="1" applyFont="1" applyFill="1" applyBorder="1" applyAlignment="1">
      <alignment horizontal="left" wrapText="1"/>
    </xf>
    <xf numFmtId="0" fontId="74" fillId="0" borderId="33" xfId="0" applyFont="1" applyFill="1" applyBorder="1"/>
    <xf numFmtId="0" fontId="5" fillId="0" borderId="21" xfId="0" applyFont="1" applyFill="1" applyBorder="1" applyAlignment="1">
      <alignment horizontal="center" wrapText="1"/>
    </xf>
    <xf numFmtId="2" fontId="18" fillId="0" borderId="0" xfId="0" applyNumberFormat="1" applyFont="1" applyFill="1" applyBorder="1"/>
    <xf numFmtId="2" fontId="15" fillId="0" borderId="16" xfId="0" applyNumberFormat="1" applyFont="1" applyFill="1" applyBorder="1"/>
    <xf numFmtId="0" fontId="0" fillId="0" borderId="33" xfId="0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4" fillId="0" borderId="0" xfId="0" applyFont="1" applyFill="1" applyBorder="1"/>
    <xf numFmtId="2" fontId="15" fillId="0" borderId="14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wrapText="1"/>
    </xf>
    <xf numFmtId="0" fontId="19" fillId="0" borderId="0" xfId="0" applyFont="1"/>
    <xf numFmtId="0" fontId="50" fillId="0" borderId="0" xfId="0" applyFont="1" applyFill="1" applyBorder="1" applyAlignment="1">
      <alignment horizontal="center" vertical="center"/>
    </xf>
    <xf numFmtId="49" fontId="19" fillId="0" borderId="0" xfId="0" applyNumberFormat="1" applyFont="1"/>
    <xf numFmtId="49" fontId="19" fillId="0" borderId="0" xfId="0" applyNumberFormat="1" applyFont="1" applyFill="1"/>
    <xf numFmtId="0" fontId="50" fillId="0" borderId="0" xfId="0" applyFont="1" applyFill="1"/>
    <xf numFmtId="49" fontId="22" fillId="0" borderId="0" xfId="0" applyNumberFormat="1" applyFont="1" applyFill="1" applyAlignment="1">
      <alignment horizontal="right"/>
    </xf>
    <xf numFmtId="0" fontId="23" fillId="0" borderId="0" xfId="0" applyFont="1" applyFill="1"/>
    <xf numFmtId="0" fontId="24" fillId="0" borderId="0" xfId="0" applyFont="1" applyFill="1"/>
    <xf numFmtId="0" fontId="17" fillId="0" borderId="0" xfId="0" applyFont="1" applyFill="1"/>
    <xf numFmtId="0" fontId="13" fillId="0" borderId="0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left"/>
    </xf>
    <xf numFmtId="1" fontId="22" fillId="2" borderId="0" xfId="0" applyNumberFormat="1" applyFont="1" applyFill="1" applyBorder="1" applyAlignment="1">
      <alignment horizontal="center"/>
    </xf>
    <xf numFmtId="0" fontId="0" fillId="2" borderId="0" xfId="0" applyFill="1"/>
    <xf numFmtId="1" fontId="22" fillId="2" borderId="0" xfId="0" applyNumberFormat="1" applyFont="1" applyFill="1" applyBorder="1" applyAlignment="1">
      <alignment horizontal="left"/>
    </xf>
    <xf numFmtId="1" fontId="58" fillId="2" borderId="0" xfId="0" applyNumberFormat="1" applyFont="1" applyFill="1" applyBorder="1" applyAlignment="1">
      <alignment horizontal="center"/>
    </xf>
    <xf numFmtId="1" fontId="83" fillId="2" borderId="0" xfId="0" applyNumberFormat="1" applyFont="1" applyFill="1" applyBorder="1" applyAlignment="1">
      <alignment horizontal="center"/>
    </xf>
    <xf numFmtId="1" fontId="58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0" fontId="3" fillId="0" borderId="0" xfId="0" applyFont="1" applyFill="1" applyBorder="1" applyAlignment="1">
      <alignment horizontal="center" vertical="center" wrapText="1"/>
    </xf>
    <xf numFmtId="1" fontId="58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8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left"/>
    </xf>
    <xf numFmtId="1" fontId="5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0" fillId="0" borderId="12" xfId="0" applyBorder="1" applyAlignment="1">
      <alignment vertical="center"/>
    </xf>
    <xf numFmtId="0" fontId="27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1" fontId="0" fillId="0" borderId="0" xfId="0" applyNumberFormat="1" applyFill="1" applyBorder="1"/>
    <xf numFmtId="0" fontId="22" fillId="0" borderId="21" xfId="0" applyFont="1" applyFill="1" applyBorder="1" applyAlignment="1">
      <alignment horizontal="center" wrapText="1"/>
    </xf>
    <xf numFmtId="49" fontId="0" fillId="0" borderId="0" xfId="0" applyNumberFormat="1" applyFill="1"/>
    <xf numFmtId="0" fontId="0" fillId="0" borderId="1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3" fillId="0" borderId="2" xfId="0" applyFont="1" applyFill="1" applyBorder="1" applyAlignment="1">
      <alignment horizontal="center"/>
    </xf>
    <xf numFmtId="2" fontId="83" fillId="0" borderId="0" xfId="0" applyNumberFormat="1" applyFont="1" applyFill="1" applyBorder="1"/>
    <xf numFmtId="1" fontId="83" fillId="0" borderId="0" xfId="0" applyNumberFormat="1" applyFont="1" applyFill="1" applyBorder="1" applyAlignment="1">
      <alignment horizontal="center"/>
    </xf>
    <xf numFmtId="2" fontId="84" fillId="0" borderId="0" xfId="0" applyNumberFormat="1" applyFont="1" applyFill="1" applyBorder="1" applyAlignment="1">
      <alignment horizontal="center"/>
    </xf>
    <xf numFmtId="0" fontId="84" fillId="0" borderId="0" xfId="0" applyFont="1" applyFill="1" applyBorder="1"/>
    <xf numFmtId="0" fontId="40" fillId="0" borderId="21" xfId="0" applyFont="1" applyFill="1" applyBorder="1"/>
    <xf numFmtId="0" fontId="84" fillId="0" borderId="0" xfId="0" applyFont="1" applyFill="1"/>
    <xf numFmtId="1" fontId="19" fillId="0" borderId="15" xfId="0" applyNumberFormat="1" applyFont="1" applyFill="1" applyBorder="1" applyAlignment="1">
      <alignment horizontal="center"/>
    </xf>
    <xf numFmtId="1" fontId="19" fillId="0" borderId="16" xfId="0" applyNumberFormat="1" applyFont="1" applyFill="1" applyBorder="1" applyAlignment="1">
      <alignment horizontal="center"/>
    </xf>
    <xf numFmtId="193" fontId="58" fillId="0" borderId="0" xfId="0" applyNumberFormat="1" applyFont="1" applyFill="1" applyBorder="1" applyAlignment="1">
      <alignment horizontal="center"/>
    </xf>
    <xf numFmtId="0" fontId="8" fillId="0" borderId="21" xfId="0" applyFont="1" applyFill="1" applyBorder="1"/>
    <xf numFmtId="0" fontId="3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2" fontId="76" fillId="0" borderId="9" xfId="0" applyNumberFormat="1" applyFont="1" applyFill="1" applyBorder="1"/>
    <xf numFmtId="1" fontId="28" fillId="0" borderId="9" xfId="0" applyNumberFormat="1" applyFont="1" applyFill="1" applyBorder="1" applyAlignment="1">
      <alignment horizontal="center"/>
    </xf>
    <xf numFmtId="2" fontId="24" fillId="0" borderId="9" xfId="0" applyNumberFormat="1" applyFont="1" applyFill="1" applyBorder="1" applyAlignment="1">
      <alignment horizontal="center"/>
    </xf>
    <xf numFmtId="2" fontId="24" fillId="0" borderId="36" xfId="0" applyNumberFormat="1" applyFont="1" applyFill="1" applyBorder="1" applyAlignment="1">
      <alignment horizontal="center"/>
    </xf>
    <xf numFmtId="2" fontId="24" fillId="0" borderId="37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20" fillId="0" borderId="18" xfId="0" applyFont="1" applyFill="1" applyBorder="1" applyAlignment="1">
      <alignment horizontal="center"/>
    </xf>
    <xf numFmtId="0" fontId="0" fillId="0" borderId="39" xfId="0" applyFill="1" applyBorder="1"/>
    <xf numFmtId="0" fontId="19" fillId="0" borderId="39" xfId="0" applyFont="1" applyFill="1" applyBorder="1"/>
    <xf numFmtId="0" fontId="17" fillId="0" borderId="0" xfId="0" applyFont="1" applyBorder="1"/>
    <xf numFmtId="0" fontId="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79" fillId="0" borderId="39" xfId="0" applyFont="1" applyFill="1" applyBorder="1"/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192" fontId="0" fillId="0" borderId="0" xfId="0" applyNumberFormat="1" applyBorder="1"/>
    <xf numFmtId="1" fontId="19" fillId="0" borderId="9" xfId="0" applyNumberFormat="1" applyFont="1" applyFill="1" applyBorder="1" applyAlignment="1">
      <alignment horizontal="center"/>
    </xf>
    <xf numFmtId="2" fontId="78" fillId="0" borderId="9" xfId="0" applyNumberFormat="1" applyFont="1" applyFill="1" applyBorder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2" fontId="19" fillId="0" borderId="36" xfId="0" applyNumberFormat="1" applyFont="1" applyFill="1" applyBorder="1" applyAlignment="1">
      <alignment horizontal="center"/>
    </xf>
    <xf numFmtId="2" fontId="19" fillId="0" borderId="37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2" fillId="0" borderId="34" xfId="0" applyFont="1" applyFill="1" applyBorder="1" applyAlignment="1">
      <alignment horizontal="center"/>
    </xf>
    <xf numFmtId="0" fontId="0" fillId="0" borderId="40" xfId="0" applyFill="1" applyBorder="1"/>
    <xf numFmtId="0" fontId="28" fillId="0" borderId="12" xfId="0" applyFont="1" applyBorder="1"/>
    <xf numFmtId="0" fontId="22" fillId="0" borderId="12" xfId="0" applyFont="1" applyBorder="1" applyAlignment="1">
      <alignment horizontal="left"/>
    </xf>
    <xf numFmtId="0" fontId="0" fillId="0" borderId="12" xfId="0" applyBorder="1" applyAlignment="1">
      <alignment horizontal="right"/>
    </xf>
    <xf numFmtId="192" fontId="0" fillId="0" borderId="12" xfId="0" applyNumberFormat="1" applyBorder="1"/>
    <xf numFmtId="0" fontId="28" fillId="0" borderId="0" xfId="0" applyFont="1" applyBorder="1" applyAlignment="1">
      <alignment horizontal="center"/>
    </xf>
    <xf numFmtId="0" fontId="32" fillId="0" borderId="37" xfId="0" applyFont="1" applyFill="1" applyBorder="1" applyAlignment="1">
      <alignment horizontal="center"/>
    </xf>
    <xf numFmtId="0" fontId="0" fillId="0" borderId="38" xfId="0" applyFill="1" applyBorder="1"/>
    <xf numFmtId="0" fontId="79" fillId="0" borderId="40" xfId="0" applyFont="1" applyFill="1" applyBorder="1"/>
    <xf numFmtId="193" fontId="17" fillId="0" borderId="2" xfId="0" applyNumberFormat="1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0" fontId="32" fillId="0" borderId="40" xfId="0" applyFont="1" applyFill="1" applyBorder="1" applyAlignment="1">
      <alignment horizontal="center"/>
    </xf>
    <xf numFmtId="193" fontId="17" fillId="0" borderId="34" xfId="0" applyNumberFormat="1" applyFont="1" applyFill="1" applyBorder="1" applyAlignment="1">
      <alignment horizontal="center"/>
    </xf>
    <xf numFmtId="0" fontId="28" fillId="0" borderId="12" xfId="0" applyFont="1" applyBorder="1" applyAlignment="1">
      <alignment horizontal="center"/>
    </xf>
    <xf numFmtId="2" fontId="20" fillId="0" borderId="9" xfId="0" applyNumberFormat="1" applyFont="1" applyFill="1" applyBorder="1"/>
    <xf numFmtId="0" fontId="17" fillId="0" borderId="18" xfId="0" applyFont="1" applyFill="1" applyBorder="1" applyAlignment="1">
      <alignment horizontal="center"/>
    </xf>
    <xf numFmtId="0" fontId="46" fillId="0" borderId="18" xfId="0" applyFont="1" applyFill="1" applyBorder="1" applyAlignment="1">
      <alignment horizontal="center"/>
    </xf>
    <xf numFmtId="193" fontId="17" fillId="0" borderId="0" xfId="0" applyNumberFormat="1" applyFont="1" applyFill="1" applyBorder="1" applyAlignment="1">
      <alignment horizontal="center"/>
    </xf>
    <xf numFmtId="0" fontId="22" fillId="0" borderId="9" xfId="0" applyFont="1" applyFill="1" applyBorder="1" applyAlignment="1">
      <alignment horizontal="left"/>
    </xf>
    <xf numFmtId="0" fontId="28" fillId="0" borderId="9" xfId="0" applyFont="1" applyFill="1" applyBorder="1"/>
    <xf numFmtId="192" fontId="0" fillId="0" borderId="9" xfId="0" applyNumberFormat="1" applyFill="1" applyBorder="1"/>
    <xf numFmtId="0" fontId="79" fillId="0" borderId="38" xfId="0" applyFont="1" applyFill="1" applyBorder="1"/>
    <xf numFmtId="0" fontId="19" fillId="0" borderId="19" xfId="0" applyFont="1" applyFill="1" applyBorder="1" applyAlignment="1">
      <alignment horizontal="center"/>
    </xf>
    <xf numFmtId="0" fontId="79" fillId="0" borderId="9" xfId="0" applyFont="1" applyFill="1" applyBorder="1" applyAlignment="1">
      <alignment horizontal="center"/>
    </xf>
    <xf numFmtId="2" fontId="79" fillId="0" borderId="9" xfId="0" applyNumberFormat="1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58" fillId="0" borderId="9" xfId="0" applyFont="1" applyFill="1" applyBorder="1" applyAlignment="1">
      <alignment horizontal="center"/>
    </xf>
    <xf numFmtId="0" fontId="59" fillId="0" borderId="9" xfId="0" applyFont="1" applyFill="1" applyBorder="1" applyAlignment="1">
      <alignment horizontal="center"/>
    </xf>
    <xf numFmtId="0" fontId="0" fillId="0" borderId="34" xfId="0" applyBorder="1"/>
    <xf numFmtId="2" fontId="23" fillId="0" borderId="12" xfId="0" applyNumberFormat="1" applyFont="1" applyFill="1" applyBorder="1" applyAlignment="1">
      <alignment horizontal="center"/>
    </xf>
    <xf numFmtId="192" fontId="23" fillId="0" borderId="41" xfId="0" applyNumberFormat="1" applyFont="1" applyFill="1" applyBorder="1" applyAlignment="1">
      <alignment horizontal="center"/>
    </xf>
    <xf numFmtId="0" fontId="20" fillId="0" borderId="9" xfId="0" applyFont="1" applyBorder="1"/>
    <xf numFmtId="0" fontId="77" fillId="0" borderId="17" xfId="0" applyFont="1" applyFill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2" xfId="0" applyFont="1" applyFill="1" applyBorder="1"/>
    <xf numFmtId="0" fontId="0" fillId="0" borderId="12" xfId="0" applyFill="1" applyBorder="1" applyAlignment="1">
      <alignment horizontal="center"/>
    </xf>
    <xf numFmtId="0" fontId="18" fillId="0" borderId="21" xfId="0" applyFont="1" applyFill="1" applyBorder="1" applyAlignment="1">
      <alignment wrapText="1"/>
    </xf>
    <xf numFmtId="0" fontId="28" fillId="0" borderId="0" xfId="0" applyFont="1" applyFill="1" applyBorder="1"/>
    <xf numFmtId="0" fontId="26" fillId="0" borderId="39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/>
    </xf>
    <xf numFmtId="0" fontId="77" fillId="0" borderId="19" xfId="0" applyFont="1" applyFill="1" applyBorder="1" applyAlignment="1">
      <alignment horizontal="center"/>
    </xf>
    <xf numFmtId="193" fontId="17" fillId="0" borderId="12" xfId="0" applyNumberFormat="1" applyFont="1" applyFill="1" applyBorder="1" applyAlignment="1">
      <alignment horizontal="center"/>
    </xf>
    <xf numFmtId="0" fontId="0" fillId="0" borderId="42" xfId="0" applyFill="1" applyBorder="1"/>
    <xf numFmtId="0" fontId="0" fillId="0" borderId="35" xfId="0" applyFill="1" applyBorder="1"/>
    <xf numFmtId="0" fontId="0" fillId="0" borderId="35" xfId="0" applyBorder="1"/>
    <xf numFmtId="1" fontId="22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2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/>
    </xf>
    <xf numFmtId="2" fontId="19" fillId="0" borderId="33" xfId="0" applyNumberFormat="1" applyFont="1" applyFill="1" applyBorder="1" applyAlignment="1">
      <alignment horizontal="center" vertical="center"/>
    </xf>
    <xf numFmtId="2" fontId="19" fillId="0" borderId="4" xfId="0" applyNumberFormat="1" applyFont="1" applyFill="1" applyBorder="1" applyAlignment="1">
      <alignment vertical="center"/>
    </xf>
    <xf numFmtId="0" fontId="0" fillId="0" borderId="21" xfId="0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/>
    </xf>
    <xf numFmtId="0" fontId="17" fillId="0" borderId="9" xfId="0" applyFont="1" applyFill="1" applyBorder="1"/>
    <xf numFmtId="0" fontId="28" fillId="0" borderId="43" xfId="0" applyFont="1" applyBorder="1"/>
    <xf numFmtId="0" fontId="22" fillId="0" borderId="43" xfId="0" applyFont="1" applyBorder="1" applyAlignment="1">
      <alignment horizontal="left"/>
    </xf>
    <xf numFmtId="0" fontId="0" fillId="0" borderId="43" xfId="0" applyBorder="1"/>
    <xf numFmtId="0" fontId="0" fillId="0" borderId="43" xfId="0" applyBorder="1" applyAlignment="1">
      <alignment horizontal="right"/>
    </xf>
    <xf numFmtId="193" fontId="22" fillId="0" borderId="43" xfId="0" applyNumberFormat="1" applyFont="1" applyBorder="1"/>
    <xf numFmtId="192" fontId="0" fillId="0" borderId="43" xfId="0" applyNumberFormat="1" applyBorder="1"/>
    <xf numFmtId="0" fontId="0" fillId="0" borderId="36" xfId="0" applyFill="1" applyBorder="1" applyAlignment="1">
      <alignment horizontal="right"/>
    </xf>
    <xf numFmtId="0" fontId="28" fillId="0" borderId="14" xfId="0" applyFont="1" applyBorder="1"/>
    <xf numFmtId="0" fontId="0" fillId="0" borderId="41" xfId="0" applyBorder="1" applyAlignment="1">
      <alignment horizontal="right"/>
    </xf>
    <xf numFmtId="193" fontId="22" fillId="0" borderId="37" xfId="0" applyNumberFormat="1" applyFont="1" applyFill="1" applyBorder="1"/>
    <xf numFmtId="0" fontId="28" fillId="0" borderId="36" xfId="0" applyFont="1" applyFill="1" applyBorder="1"/>
    <xf numFmtId="0" fontId="58" fillId="0" borderId="14" xfId="0" applyFont="1" applyFill="1" applyBorder="1" applyAlignment="1">
      <alignment horizontal="center"/>
    </xf>
    <xf numFmtId="0" fontId="59" fillId="0" borderId="14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193" fontId="17" fillId="0" borderId="43" xfId="0" applyNumberFormat="1" applyFont="1" applyFill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1" fontId="22" fillId="0" borderId="4" xfId="0" applyNumberFormat="1" applyFont="1" applyFill="1" applyBorder="1" applyAlignment="1">
      <alignment horizontal="center"/>
    </xf>
    <xf numFmtId="0" fontId="58" fillId="0" borderId="4" xfId="0" applyFont="1" applyFill="1" applyBorder="1" applyAlignment="1">
      <alignment horizontal="center"/>
    </xf>
    <xf numFmtId="0" fontId="85" fillId="0" borderId="0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58" fillId="0" borderId="12" xfId="0" applyFont="1" applyFill="1" applyBorder="1"/>
    <xf numFmtId="0" fontId="58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17" fillId="0" borderId="35" xfId="0" applyFont="1" applyFill="1" applyBorder="1" applyAlignment="1">
      <alignment horizontal="center"/>
    </xf>
    <xf numFmtId="0" fontId="22" fillId="0" borderId="33" xfId="0" applyFont="1" applyFill="1" applyBorder="1"/>
    <xf numFmtId="192" fontId="45" fillId="0" borderId="12" xfId="0" applyNumberFormat="1" applyFont="1" applyFill="1" applyBorder="1" applyAlignment="1">
      <alignment horizontal="center" shrinkToFit="1"/>
    </xf>
    <xf numFmtId="0" fontId="46" fillId="0" borderId="22" xfId="0" applyFont="1" applyFill="1" applyBorder="1"/>
    <xf numFmtId="0" fontId="32" fillId="0" borderId="21" xfId="0" applyFont="1" applyFill="1" applyBorder="1" applyAlignment="1">
      <alignment horizontal="center"/>
    </xf>
    <xf numFmtId="0" fontId="32" fillId="0" borderId="33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92" fontId="59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0" fillId="0" borderId="15" xfId="0" applyBorder="1"/>
    <xf numFmtId="0" fontId="0" fillId="0" borderId="16" xfId="0" applyBorder="1"/>
    <xf numFmtId="0" fontId="15" fillId="0" borderId="16" xfId="0" applyFont="1" applyBorder="1"/>
    <xf numFmtId="1" fontId="15" fillId="0" borderId="3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0" fontId="17" fillId="0" borderId="16" xfId="0" applyFont="1" applyFill="1" applyBorder="1" applyAlignment="1">
      <alignment horizontal="left"/>
    </xf>
    <xf numFmtId="2" fontId="7" fillId="0" borderId="0" xfId="0" applyNumberFormat="1" applyFont="1" applyFill="1" applyBorder="1"/>
    <xf numFmtId="2" fontId="22" fillId="0" borderId="0" xfId="0" applyNumberFormat="1" applyFont="1" applyFill="1" applyBorder="1" applyAlignment="1">
      <alignment vertical="center"/>
    </xf>
    <xf numFmtId="0" fontId="18" fillId="0" borderId="14" xfId="0" applyFont="1" applyBorder="1"/>
    <xf numFmtId="0" fontId="0" fillId="0" borderId="23" xfId="0" applyBorder="1"/>
    <xf numFmtId="1" fontId="18" fillId="0" borderId="14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4" xfId="0" applyFont="1" applyFill="1" applyBorder="1"/>
    <xf numFmtId="0" fontId="18" fillId="0" borderId="4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15" fillId="0" borderId="21" xfId="0" applyFont="1" applyFill="1" applyBorder="1" applyAlignment="1">
      <alignment shrinkToFit="1"/>
    </xf>
    <xf numFmtId="0" fontId="0" fillId="2" borderId="0" xfId="0" applyFill="1" applyAlignment="1">
      <alignment vertical="center"/>
    </xf>
    <xf numFmtId="0" fontId="19" fillId="0" borderId="21" xfId="0" applyFont="1" applyFill="1" applyBorder="1" applyAlignment="1">
      <alignment shrinkToFit="1"/>
    </xf>
    <xf numFmtId="0" fontId="22" fillId="0" borderId="41" xfId="0" applyFont="1" applyFill="1" applyBorder="1" applyAlignment="1">
      <alignment horizontal="center"/>
    </xf>
    <xf numFmtId="192" fontId="22" fillId="0" borderId="0" xfId="0" applyNumberFormat="1" applyFont="1" applyFill="1"/>
    <xf numFmtId="192" fontId="50" fillId="0" borderId="0" xfId="0" applyNumberFormat="1" applyFont="1" applyFill="1" applyBorder="1" applyAlignment="1">
      <alignment horizontal="center"/>
    </xf>
    <xf numFmtId="192" fontId="19" fillId="0" borderId="0" xfId="0" applyNumberFormat="1" applyFont="1" applyFill="1"/>
    <xf numFmtId="192" fontId="26" fillId="0" borderId="0" xfId="0" applyNumberFormat="1" applyFont="1" applyFill="1" applyBorder="1"/>
    <xf numFmtId="192" fontId="3" fillId="0" borderId="7" xfId="0" applyNumberFormat="1" applyFont="1" applyFill="1" applyBorder="1" applyAlignment="1">
      <alignment horizontal="center" vertical="center" wrapText="1"/>
    </xf>
    <xf numFmtId="192" fontId="3" fillId="0" borderId="4" xfId="0" applyNumberFormat="1" applyFont="1" applyFill="1" applyBorder="1" applyAlignment="1">
      <alignment horizontal="center"/>
    </xf>
    <xf numFmtId="192" fontId="32" fillId="0" borderId="14" xfId="0" applyNumberFormat="1" applyFont="1" applyFill="1" applyBorder="1" applyAlignment="1">
      <alignment horizontal="center"/>
    </xf>
    <xf numFmtId="192" fontId="26" fillId="0" borderId="14" xfId="0" applyNumberFormat="1" applyFont="1" applyFill="1" applyBorder="1" applyAlignment="1">
      <alignment horizontal="center"/>
    </xf>
    <xf numFmtId="192" fontId="0" fillId="0" borderId="16" xfId="0" applyNumberFormat="1" applyFill="1" applyBorder="1" applyAlignment="1">
      <alignment horizontal="center"/>
    </xf>
    <xf numFmtId="192" fontId="15" fillId="0" borderId="16" xfId="0" applyNumberFormat="1" applyFont="1" applyFill="1" applyBorder="1" applyAlignment="1">
      <alignment horizontal="center"/>
    </xf>
    <xf numFmtId="192" fontId="32" fillId="0" borderId="0" xfId="0" applyNumberFormat="1" applyFont="1" applyFill="1" applyBorder="1" applyAlignment="1">
      <alignment horizontal="center"/>
    </xf>
    <xf numFmtId="192" fontId="32" fillId="0" borderId="5" xfId="0" applyNumberFormat="1" applyFont="1" applyFill="1" applyBorder="1" applyAlignment="1">
      <alignment horizontal="center"/>
    </xf>
    <xf numFmtId="192" fontId="58" fillId="0" borderId="0" xfId="0" applyNumberFormat="1" applyFont="1" applyFill="1" applyBorder="1" applyAlignment="1">
      <alignment horizontal="center"/>
    </xf>
    <xf numFmtId="192" fontId="0" fillId="0" borderId="0" xfId="0" applyNumberFormat="1" applyFill="1" applyAlignment="1">
      <alignment horizontal="center"/>
    </xf>
    <xf numFmtId="192" fontId="0" fillId="0" borderId="0" xfId="0" applyNumberFormat="1" applyFill="1" applyBorder="1"/>
    <xf numFmtId="192" fontId="0" fillId="0" borderId="5" xfId="0" applyNumberFormat="1" applyFill="1" applyBorder="1" applyAlignment="1">
      <alignment horizontal="center"/>
    </xf>
    <xf numFmtId="192" fontId="15" fillId="0" borderId="0" xfId="0" applyNumberFormat="1" applyFont="1" applyFill="1" applyBorder="1" applyAlignment="1">
      <alignment horizontal="center"/>
    </xf>
    <xf numFmtId="192" fontId="0" fillId="0" borderId="4" xfId="0" applyNumberFormat="1" applyFill="1" applyBorder="1"/>
    <xf numFmtId="192" fontId="17" fillId="0" borderId="0" xfId="0" applyNumberFormat="1" applyFont="1" applyFill="1" applyBorder="1" applyAlignment="1">
      <alignment horizontal="center"/>
    </xf>
    <xf numFmtId="192" fontId="0" fillId="0" borderId="12" xfId="0" applyNumberFormat="1" applyFill="1" applyBorder="1"/>
    <xf numFmtId="192" fontId="13" fillId="0" borderId="0" xfId="0" applyNumberFormat="1" applyFont="1" applyFill="1" applyAlignment="1">
      <alignment horizontal="center" vertical="center"/>
    </xf>
    <xf numFmtId="192" fontId="26" fillId="0" borderId="0" xfId="0" applyNumberFormat="1" applyFont="1" applyFill="1" applyBorder="1" applyAlignment="1">
      <alignment vertical="center"/>
    </xf>
    <xf numFmtId="192" fontId="3" fillId="0" borderId="5" xfId="0" applyNumberFormat="1" applyFont="1" applyFill="1" applyBorder="1" applyAlignment="1">
      <alignment horizontal="center"/>
    </xf>
    <xf numFmtId="192" fontId="0" fillId="0" borderId="23" xfId="0" applyNumberForma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left"/>
    </xf>
    <xf numFmtId="194" fontId="58" fillId="0" borderId="0" xfId="0" applyNumberFormat="1" applyFont="1" applyFill="1" applyBorder="1" applyAlignment="1">
      <alignment horizontal="center"/>
    </xf>
    <xf numFmtId="192" fontId="32" fillId="0" borderId="14" xfId="0" applyNumberFormat="1" applyFont="1" applyFill="1" applyBorder="1" applyAlignment="1">
      <alignment horizontal="center" vertical="center"/>
    </xf>
    <xf numFmtId="192" fontId="13" fillId="0" borderId="0" xfId="0" applyNumberFormat="1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wrapText="1"/>
    </xf>
    <xf numFmtId="2" fontId="26" fillId="0" borderId="0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left" vertical="center"/>
    </xf>
    <xf numFmtId="1" fontId="26" fillId="0" borderId="14" xfId="0" applyNumberFormat="1" applyFont="1" applyFill="1" applyBorder="1" applyAlignment="1">
      <alignment horizontal="center"/>
    </xf>
    <xf numFmtId="192" fontId="19" fillId="0" borderId="0" xfId="0" applyNumberFormat="1" applyFont="1" applyFill="1" applyBorder="1"/>
    <xf numFmtId="192" fontId="3" fillId="0" borderId="6" xfId="0" applyNumberFormat="1" applyFont="1" applyFill="1" applyBorder="1" applyAlignment="1">
      <alignment horizontal="center" vertical="center" wrapText="1"/>
    </xf>
    <xf numFmtId="192" fontId="59" fillId="0" borderId="0" xfId="0" applyNumberFormat="1" applyFont="1" applyFill="1" applyBorder="1" applyAlignment="1">
      <alignment horizontal="center"/>
    </xf>
    <xf numFmtId="192" fontId="58" fillId="0" borderId="16" xfId="0" applyNumberFormat="1" applyFont="1" applyFill="1" applyBorder="1" applyAlignment="1">
      <alignment horizontal="center"/>
    </xf>
    <xf numFmtId="192" fontId="58" fillId="0" borderId="4" xfId="0" applyNumberFormat="1" applyFont="1" applyFill="1" applyBorder="1" applyAlignment="1">
      <alignment horizontal="center"/>
    </xf>
    <xf numFmtId="192" fontId="26" fillId="0" borderId="0" xfId="0" applyNumberFormat="1" applyFont="1" applyFill="1" applyBorder="1" applyAlignment="1">
      <alignment horizontal="center"/>
    </xf>
    <xf numFmtId="192" fontId="0" fillId="0" borderId="5" xfId="0" applyNumberFormat="1" applyFill="1" applyBorder="1"/>
    <xf numFmtId="19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 applyBorder="1" applyAlignment="1">
      <alignment horizontal="center" vertical="center"/>
    </xf>
    <xf numFmtId="192" fontId="26" fillId="0" borderId="0" xfId="0" applyNumberFormat="1" applyFont="1" applyFill="1" applyBorder="1" applyAlignment="1">
      <alignment horizontal="center" vertical="center"/>
    </xf>
    <xf numFmtId="192" fontId="22" fillId="0" borderId="12" xfId="0" applyNumberFormat="1" applyFont="1" applyFill="1" applyBorder="1" applyAlignment="1">
      <alignment horizontal="center"/>
    </xf>
    <xf numFmtId="192" fontId="58" fillId="0" borderId="14" xfId="0" applyNumberFormat="1" applyFont="1" applyFill="1" applyBorder="1" applyAlignment="1">
      <alignment horizontal="center"/>
    </xf>
    <xf numFmtId="192" fontId="59" fillId="0" borderId="14" xfId="0" applyNumberFormat="1" applyFont="1" applyFill="1" applyBorder="1" applyAlignment="1">
      <alignment horizontal="center"/>
    </xf>
    <xf numFmtId="192" fontId="58" fillId="0" borderId="23" xfId="0" applyNumberFormat="1" applyFont="1" applyFill="1" applyBorder="1" applyAlignment="1">
      <alignment horizontal="center"/>
    </xf>
    <xf numFmtId="192" fontId="28" fillId="0" borderId="16" xfId="0" applyNumberFormat="1" applyFont="1" applyFill="1" applyBorder="1"/>
    <xf numFmtId="192" fontId="58" fillId="0" borderId="5" xfId="0" applyNumberFormat="1" applyFont="1" applyFill="1" applyBorder="1" applyAlignment="1">
      <alignment horizontal="center"/>
    </xf>
    <xf numFmtId="192" fontId="15" fillId="0" borderId="14" xfId="0" applyNumberFormat="1" applyFont="1" applyFill="1" applyBorder="1" applyAlignment="1">
      <alignment horizontal="center"/>
    </xf>
    <xf numFmtId="192" fontId="0" fillId="0" borderId="0" xfId="0" applyNumberForma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/>
    </xf>
    <xf numFmtId="1" fontId="15" fillId="0" borderId="23" xfId="0" applyNumberFormat="1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192" fontId="19" fillId="0" borderId="0" xfId="0" applyNumberFormat="1" applyFont="1"/>
    <xf numFmtId="192" fontId="50" fillId="0" borderId="0" xfId="0" applyNumberFormat="1" applyFont="1" applyFill="1" applyBorder="1" applyAlignment="1">
      <alignment horizontal="center" vertical="center"/>
    </xf>
    <xf numFmtId="192" fontId="19" fillId="0" borderId="0" xfId="0" applyNumberFormat="1" applyFont="1" applyBorder="1"/>
    <xf numFmtId="192" fontId="3" fillId="0" borderId="6" xfId="0" applyNumberFormat="1" applyFont="1" applyBorder="1" applyAlignment="1">
      <alignment horizontal="center" vertical="center" wrapText="1"/>
    </xf>
    <xf numFmtId="192" fontId="3" fillId="0" borderId="0" xfId="0" applyNumberFormat="1" applyFont="1" applyAlignment="1">
      <alignment horizontal="center" vertical="center" wrapText="1"/>
    </xf>
    <xf numFmtId="192" fontId="0" fillId="0" borderId="4" xfId="0" applyNumberFormat="1" applyBorder="1"/>
    <xf numFmtId="192" fontId="3" fillId="0" borderId="0" xfId="0" applyNumberFormat="1" applyFont="1" applyFill="1" applyBorder="1" applyAlignment="1">
      <alignment horizontal="center"/>
    </xf>
    <xf numFmtId="192" fontId="26" fillId="0" borderId="0" xfId="0" applyNumberFormat="1" applyFont="1" applyBorder="1" applyAlignment="1">
      <alignment horizontal="center"/>
    </xf>
    <xf numFmtId="192" fontId="26" fillId="0" borderId="23" xfId="0" applyNumberFormat="1" applyFont="1" applyFill="1" applyBorder="1" applyAlignment="1">
      <alignment horizontal="center"/>
    </xf>
    <xf numFmtId="192" fontId="59" fillId="0" borderId="0" xfId="0" applyNumberFormat="1" applyFont="1" applyFill="1" applyAlignment="1">
      <alignment horizontal="center"/>
    </xf>
    <xf numFmtId="192" fontId="15" fillId="0" borderId="0" xfId="0" applyNumberFormat="1" applyFont="1" applyFill="1" applyAlignment="1">
      <alignment horizontal="center"/>
    </xf>
    <xf numFmtId="192" fontId="3" fillId="0" borderId="0" xfId="0" applyNumberFormat="1" applyFont="1" applyFill="1" applyBorder="1" applyAlignment="1">
      <alignment horizontal="center" vertical="center" wrapText="1"/>
    </xf>
    <xf numFmtId="192" fontId="32" fillId="0" borderId="0" xfId="0" applyNumberFormat="1" applyFont="1" applyFill="1" applyAlignment="1">
      <alignment horizontal="center"/>
    </xf>
    <xf numFmtId="192" fontId="32" fillId="0" borderId="16" xfId="0" applyNumberFormat="1" applyFont="1" applyFill="1" applyBorder="1" applyAlignment="1">
      <alignment horizontal="center"/>
    </xf>
    <xf numFmtId="192" fontId="0" fillId="0" borderId="0" xfId="0" applyNumberFormat="1" applyBorder="1" applyAlignment="1">
      <alignment horizontal="center"/>
    </xf>
    <xf numFmtId="192" fontId="20" fillId="0" borderId="0" xfId="0" applyNumberFormat="1" applyFont="1" applyBorder="1" applyAlignment="1">
      <alignment horizontal="center"/>
    </xf>
    <xf numFmtId="192" fontId="0" fillId="0" borderId="4" xfId="0" applyNumberFormat="1" applyBorder="1" applyAlignment="1">
      <alignment horizontal="center"/>
    </xf>
    <xf numFmtId="192" fontId="18" fillId="0" borderId="0" xfId="0" applyNumberFormat="1" applyFont="1" applyFill="1" applyBorder="1" applyAlignment="1">
      <alignment horizontal="center" vertical="center"/>
    </xf>
    <xf numFmtId="192" fontId="15" fillId="0" borderId="16" xfId="0" applyNumberFormat="1" applyFont="1" applyBorder="1"/>
    <xf numFmtId="192" fontId="15" fillId="0" borderId="0" xfId="0" applyNumberFormat="1" applyFont="1"/>
    <xf numFmtId="192" fontId="0" fillId="0" borderId="9" xfId="0" applyNumberFormat="1" applyBorder="1"/>
    <xf numFmtId="192" fontId="50" fillId="0" borderId="0" xfId="0" applyNumberFormat="1" applyFont="1" applyAlignment="1">
      <alignment horizontal="center" vertical="center"/>
    </xf>
    <xf numFmtId="192" fontId="22" fillId="0" borderId="0" xfId="0" applyNumberFormat="1" applyFont="1" applyBorder="1" applyAlignment="1">
      <alignment horizontal="center"/>
    </xf>
    <xf numFmtId="192" fontId="32" fillId="0" borderId="0" xfId="0" applyNumberFormat="1" applyFont="1" applyBorder="1" applyAlignment="1">
      <alignment horizontal="center"/>
    </xf>
    <xf numFmtId="192" fontId="18" fillId="0" borderId="14" xfId="0" applyNumberFormat="1" applyFont="1" applyFill="1" applyBorder="1" applyAlignment="1">
      <alignment horizontal="center" vertical="center"/>
    </xf>
    <xf numFmtId="2" fontId="18" fillId="0" borderId="14" xfId="0" applyNumberFormat="1" applyFont="1" applyFill="1" applyBorder="1"/>
    <xf numFmtId="2" fontId="18" fillId="0" borderId="0" xfId="0" applyNumberFormat="1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92" fontId="28" fillId="0" borderId="4" xfId="0" applyNumberFormat="1" applyFont="1" applyFill="1" applyBorder="1" applyAlignment="1">
      <alignment vertical="center"/>
    </xf>
    <xf numFmtId="192" fontId="28" fillId="0" borderId="0" xfId="0" applyNumberFormat="1" applyFont="1" applyFill="1" applyBorder="1" applyAlignment="1">
      <alignment horizontal="center" vertical="center"/>
    </xf>
    <xf numFmtId="192" fontId="76" fillId="0" borderId="0" xfId="0" applyNumberFormat="1" applyFont="1" applyFill="1" applyBorder="1" applyAlignment="1">
      <alignment horizontal="center" vertical="center"/>
    </xf>
    <xf numFmtId="192" fontId="19" fillId="0" borderId="23" xfId="0" applyNumberFormat="1" applyFont="1" applyFill="1" applyBorder="1" applyAlignment="1">
      <alignment horizontal="center" vertical="center"/>
    </xf>
    <xf numFmtId="192" fontId="0" fillId="0" borderId="0" xfId="0" applyNumberFormat="1" applyFill="1" applyBorder="1" applyAlignment="1">
      <alignment horizontal="center" vertical="center"/>
    </xf>
    <xf numFmtId="192" fontId="0" fillId="0" borderId="16" xfId="0" applyNumberFormat="1" applyFill="1" applyBorder="1" applyAlignment="1">
      <alignment horizontal="center" vertical="center"/>
    </xf>
    <xf numFmtId="192" fontId="28" fillId="0" borderId="0" xfId="0" applyNumberFormat="1" applyFont="1" applyFill="1" applyBorder="1" applyAlignment="1">
      <alignment horizontal="center"/>
    </xf>
    <xf numFmtId="192" fontId="19" fillId="0" borderId="16" xfId="0" applyNumberFormat="1" applyFont="1" applyFill="1" applyBorder="1" applyAlignment="1">
      <alignment horizontal="center" vertical="center"/>
    </xf>
    <xf numFmtId="192" fontId="19" fillId="0" borderId="0" xfId="0" applyNumberFormat="1" applyFont="1" applyFill="1" applyAlignment="1">
      <alignment vertical="center"/>
    </xf>
    <xf numFmtId="192" fontId="19" fillId="0" borderId="5" xfId="0" applyNumberFormat="1" applyFont="1" applyFill="1" applyBorder="1" applyAlignment="1">
      <alignment vertical="center"/>
    </xf>
    <xf numFmtId="192" fontId="19" fillId="0" borderId="0" xfId="0" applyNumberFormat="1" applyFont="1" applyFill="1" applyBorder="1" applyAlignment="1">
      <alignment vertical="center"/>
    </xf>
    <xf numFmtId="192" fontId="27" fillId="0" borderId="0" xfId="0" applyNumberFormat="1" applyFont="1" applyFill="1" applyAlignment="1">
      <alignment horizontal="center" vertical="center"/>
    </xf>
    <xf numFmtId="192" fontId="0" fillId="0" borderId="0" xfId="0" applyNumberFormat="1" applyFill="1" applyAlignment="1">
      <alignment vertical="center"/>
    </xf>
    <xf numFmtId="192" fontId="0" fillId="0" borderId="9" xfId="0" applyNumberFormat="1" applyFill="1" applyBorder="1" applyAlignment="1">
      <alignment vertical="center"/>
    </xf>
    <xf numFmtId="192" fontId="27" fillId="0" borderId="0" xfId="0" applyNumberFormat="1" applyFont="1" applyFill="1" applyBorder="1" applyAlignment="1">
      <alignment vertical="center"/>
    </xf>
    <xf numFmtId="192" fontId="0" fillId="0" borderId="0" xfId="0" applyNumberFormat="1" applyFill="1" applyBorder="1" applyAlignment="1">
      <alignment vertical="center"/>
    </xf>
    <xf numFmtId="192" fontId="0" fillId="0" borderId="4" xfId="0" applyNumberFormat="1" applyFill="1" applyBorder="1" applyAlignment="1">
      <alignment vertical="center"/>
    </xf>
    <xf numFmtId="192" fontId="0" fillId="0" borderId="5" xfId="0" applyNumberFormat="1" applyFill="1" applyBorder="1" applyAlignment="1">
      <alignment horizontal="center" vertical="center"/>
    </xf>
    <xf numFmtId="192" fontId="19" fillId="0" borderId="4" xfId="0" applyNumberFormat="1" applyFont="1" applyFill="1" applyBorder="1" applyAlignment="1">
      <alignment vertical="center"/>
    </xf>
    <xf numFmtId="0" fontId="22" fillId="0" borderId="0" xfId="0" applyFont="1" applyFill="1" applyAlignment="1">
      <alignment horizontal="center" vertical="top"/>
    </xf>
    <xf numFmtId="2" fontId="22" fillId="0" borderId="0" xfId="0" applyNumberFormat="1" applyFont="1" applyFill="1" applyAlignment="1">
      <alignment horizontal="center" vertical="top"/>
    </xf>
    <xf numFmtId="192" fontId="27" fillId="0" borderId="0" xfId="0" applyNumberFormat="1" applyFont="1" applyFill="1" applyBorder="1" applyAlignment="1">
      <alignment horizontal="center" vertical="center"/>
    </xf>
    <xf numFmtId="192" fontId="15" fillId="0" borderId="0" xfId="0" applyNumberFormat="1" applyFont="1" applyFill="1"/>
    <xf numFmtId="192" fontId="29" fillId="0" borderId="0" xfId="0" applyNumberFormat="1" applyFont="1" applyFill="1" applyAlignment="1">
      <alignment horizontal="center" vertical="center"/>
    </xf>
    <xf numFmtId="192" fontId="55" fillId="0" borderId="0" xfId="0" applyNumberFormat="1" applyFont="1" applyFill="1"/>
    <xf numFmtId="192" fontId="0" fillId="0" borderId="5" xfId="0" applyNumberFormat="1" applyFill="1" applyBorder="1" applyAlignment="1">
      <alignment vertical="center"/>
    </xf>
    <xf numFmtId="192" fontId="0" fillId="0" borderId="14" xfId="0" applyNumberFormat="1" applyFill="1" applyBorder="1" applyAlignment="1">
      <alignment horizontal="center" vertical="center"/>
    </xf>
    <xf numFmtId="192" fontId="0" fillId="0" borderId="23" xfId="0" applyNumberFormat="1" applyFill="1" applyBorder="1" applyAlignment="1">
      <alignment horizontal="center" vertical="center"/>
    </xf>
    <xf numFmtId="192" fontId="29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18" fillId="0" borderId="14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vertical="center" wrapText="1"/>
    </xf>
    <xf numFmtId="192" fontId="18" fillId="0" borderId="0" xfId="0" applyNumberFormat="1" applyFont="1" applyFill="1"/>
    <xf numFmtId="192" fontId="18" fillId="0" borderId="0" xfId="0" applyNumberFormat="1" applyFont="1" applyFill="1" applyBorder="1"/>
    <xf numFmtId="192" fontId="11" fillId="0" borderId="6" xfId="0" applyNumberFormat="1" applyFont="1" applyFill="1" applyBorder="1" applyAlignment="1">
      <alignment horizontal="center" vertical="center" wrapText="1"/>
    </xf>
    <xf numFmtId="192" fontId="18" fillId="0" borderId="4" xfId="0" applyNumberFormat="1" applyFont="1" applyFill="1" applyBorder="1" applyAlignment="1">
      <alignment vertical="center"/>
    </xf>
    <xf numFmtId="192" fontId="18" fillId="0" borderId="0" xfId="0" applyNumberFormat="1" applyFont="1" applyFill="1" applyBorder="1" applyAlignment="1">
      <alignment horizontal="center"/>
    </xf>
    <xf numFmtId="192" fontId="7" fillId="0" borderId="41" xfId="0" applyNumberFormat="1" applyFont="1" applyFill="1" applyBorder="1" applyAlignment="1">
      <alignment horizontal="center" vertical="center"/>
    </xf>
    <xf numFmtId="192" fontId="18" fillId="0" borderId="5" xfId="0" applyNumberFormat="1" applyFont="1" applyFill="1" applyBorder="1" applyAlignment="1">
      <alignment vertical="center"/>
    </xf>
    <xf numFmtId="0" fontId="77" fillId="0" borderId="18" xfId="0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wrapText="1"/>
    </xf>
    <xf numFmtId="1" fontId="22" fillId="0" borderId="9" xfId="0" applyNumberFormat="1" applyFont="1" applyFill="1" applyBorder="1" applyAlignment="1">
      <alignment horizontal="left" vertical="center"/>
    </xf>
    <xf numFmtId="2" fontId="19" fillId="0" borderId="9" xfId="0" applyNumberFormat="1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58" fillId="0" borderId="9" xfId="0" applyFont="1" applyFill="1" applyBorder="1" applyAlignment="1">
      <alignment horizontal="center" vertical="center"/>
    </xf>
    <xf numFmtId="0" fontId="58" fillId="0" borderId="36" xfId="0" applyFont="1" applyFill="1" applyBorder="1" applyAlignment="1">
      <alignment horizontal="center" vertical="center"/>
    </xf>
    <xf numFmtId="192" fontId="10" fillId="0" borderId="5" xfId="0" applyNumberFormat="1" applyFont="1" applyFill="1" applyBorder="1"/>
    <xf numFmtId="192" fontId="10" fillId="0" borderId="14" xfId="0" applyNumberFormat="1" applyFont="1" applyFill="1" applyBorder="1" applyAlignment="1">
      <alignment horizontal="center"/>
    </xf>
    <xf numFmtId="192" fontId="32" fillId="0" borderId="0" xfId="0" applyNumberFormat="1" applyFont="1" applyFill="1"/>
    <xf numFmtId="192" fontId="0" fillId="0" borderId="14" xfId="0" applyNumberFormat="1" applyFill="1" applyBorder="1"/>
    <xf numFmtId="0" fontId="17" fillId="4" borderId="0" xfId="0" applyFont="1" applyFill="1"/>
    <xf numFmtId="0" fontId="3" fillId="4" borderId="0" xfId="0" applyFont="1" applyFill="1"/>
    <xf numFmtId="0" fontId="7" fillId="0" borderId="18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N180"/>
  <sheetViews>
    <sheetView view="pageBreakPreview" zoomScale="85" zoomScaleNormal="100" zoomScaleSheetLayoutView="85" workbookViewId="0">
      <selection activeCell="P180" sqref="P180"/>
    </sheetView>
  </sheetViews>
  <sheetFormatPr defaultRowHeight="12.75"/>
  <cols>
    <col min="1" max="1" width="4" style="378" customWidth="1"/>
    <col min="2" max="2" width="26.5703125" style="378" customWidth="1"/>
    <col min="3" max="3" width="12.28515625" style="378" customWidth="1"/>
    <col min="4" max="4" width="9.28515625" style="378" customWidth="1"/>
    <col min="5" max="5" width="17.140625" style="378" customWidth="1"/>
    <col min="6" max="6" width="10.85546875" style="378" customWidth="1"/>
    <col min="7" max="7" width="13.85546875" style="378" customWidth="1"/>
    <col min="8" max="8" width="14" style="378" customWidth="1"/>
    <col min="9" max="9" width="10.5703125" style="378" customWidth="1"/>
    <col min="10" max="10" width="13" style="378" customWidth="1"/>
    <col min="11" max="11" width="13.42578125" style="547" customWidth="1"/>
    <col min="12" max="12" width="13.5703125" style="378" customWidth="1"/>
    <col min="13" max="13" width="14" style="378" customWidth="1"/>
    <col min="14" max="14" width="9.28515625" style="378" customWidth="1"/>
    <col min="15" max="15" width="12.85546875" style="378" customWidth="1"/>
    <col min="16" max="16" width="14.28515625" style="547" customWidth="1"/>
    <col min="17" max="17" width="18.85546875" style="378" customWidth="1"/>
    <col min="18" max="18" width="4.7109375" style="378" customWidth="1"/>
    <col min="19" max="16384" width="9.140625" style="378"/>
  </cols>
  <sheetData>
    <row r="1" spans="1:17" s="80" customFormat="1" ht="14.25" customHeight="1">
      <c r="A1" s="127" t="s">
        <v>210</v>
      </c>
      <c r="K1" s="834"/>
      <c r="P1" s="834"/>
      <c r="Q1" s="636" t="s">
        <v>520</v>
      </c>
    </row>
    <row r="2" spans="1:17" s="83" customFormat="1" ht="14.25" customHeight="1">
      <c r="A2" s="15" t="s">
        <v>211</v>
      </c>
      <c r="K2" s="835"/>
      <c r="P2" s="836"/>
    </row>
    <row r="3" spans="1:17" s="83" customFormat="1" ht="14.25" customHeight="1">
      <c r="A3" s="637" t="s">
        <v>0</v>
      </c>
      <c r="B3" s="638"/>
      <c r="C3" s="638"/>
      <c r="D3" s="638"/>
      <c r="E3" s="638"/>
      <c r="F3" s="638"/>
      <c r="G3" s="638"/>
      <c r="H3" s="437"/>
      <c r="K3" s="836"/>
      <c r="P3" s="836"/>
    </row>
    <row r="4" spans="1:17" s="485" customFormat="1" ht="14.25" customHeight="1" thickBot="1">
      <c r="A4" s="639" t="s">
        <v>212</v>
      </c>
      <c r="G4" s="240"/>
      <c r="H4" s="240"/>
      <c r="I4" s="640" t="s">
        <v>348</v>
      </c>
      <c r="J4" s="240"/>
      <c r="K4" s="837"/>
      <c r="L4" s="240"/>
      <c r="M4" s="240"/>
      <c r="N4" s="640" t="s">
        <v>349</v>
      </c>
      <c r="O4" s="240"/>
      <c r="P4" s="837"/>
    </row>
    <row r="5" spans="1:17" s="440" customFormat="1" ht="56.25" customHeight="1" thickTop="1" thickBot="1">
      <c r="A5" s="438" t="s">
        <v>8</v>
      </c>
      <c r="B5" s="422" t="s">
        <v>9</v>
      </c>
      <c r="C5" s="423" t="s">
        <v>1</v>
      </c>
      <c r="D5" s="423" t="s">
        <v>2</v>
      </c>
      <c r="E5" s="423" t="s">
        <v>3</v>
      </c>
      <c r="F5" s="423" t="s">
        <v>10</v>
      </c>
      <c r="G5" s="421" t="s">
        <v>519</v>
      </c>
      <c r="H5" s="423" t="s">
        <v>518</v>
      </c>
      <c r="I5" s="423" t="s">
        <v>4</v>
      </c>
      <c r="J5" s="423" t="s">
        <v>5</v>
      </c>
      <c r="K5" s="838" t="s">
        <v>6</v>
      </c>
      <c r="L5" s="421" t="str">
        <f>G5</f>
        <v>FINAL READING 30/09/2023</v>
      </c>
      <c r="M5" s="423" t="str">
        <f>H5</f>
        <v>INTIAL READING 01/09/2023</v>
      </c>
      <c r="N5" s="423" t="s">
        <v>4</v>
      </c>
      <c r="O5" s="423" t="s">
        <v>5</v>
      </c>
      <c r="P5" s="838" t="s">
        <v>6</v>
      </c>
      <c r="Q5" s="439" t="s">
        <v>266</v>
      </c>
    </row>
    <row r="6" spans="1:17" ht="1.5" hidden="1" customHeight="1" thickTop="1">
      <c r="A6" s="7"/>
      <c r="B6" s="8"/>
      <c r="C6" s="7"/>
      <c r="D6" s="7"/>
      <c r="E6" s="7"/>
      <c r="F6" s="7"/>
      <c r="L6" s="387"/>
    </row>
    <row r="7" spans="1:17" ht="15.75" customHeight="1" thickTop="1">
      <c r="A7" s="237"/>
      <c r="B7" s="292" t="s">
        <v>13</v>
      </c>
      <c r="C7" s="277"/>
      <c r="D7" s="298"/>
      <c r="E7" s="298"/>
      <c r="F7" s="277"/>
      <c r="G7" s="789"/>
      <c r="H7" s="447"/>
      <c r="I7" s="447"/>
      <c r="J7" s="447"/>
      <c r="K7" s="839"/>
      <c r="L7" s="789"/>
      <c r="M7" s="447"/>
      <c r="N7" s="447"/>
      <c r="O7" s="447"/>
      <c r="P7" s="856"/>
      <c r="Q7" s="443"/>
    </row>
    <row r="8" spans="1:17" ht="16.5" customHeight="1">
      <c r="A8" s="238">
        <v>1</v>
      </c>
      <c r="B8" s="293" t="s">
        <v>14</v>
      </c>
      <c r="C8" s="286">
        <v>4902497</v>
      </c>
      <c r="D8" s="296" t="s">
        <v>12</v>
      </c>
      <c r="E8" s="279" t="s">
        <v>301</v>
      </c>
      <c r="F8" s="286">
        <v>-1000</v>
      </c>
      <c r="G8" s="290">
        <v>369</v>
      </c>
      <c r="H8" s="291">
        <v>369</v>
      </c>
      <c r="I8" s="291">
        <f>G8-H8</f>
        <v>0</v>
      </c>
      <c r="J8" s="291">
        <f>$F8*I8</f>
        <v>0</v>
      </c>
      <c r="K8" s="840">
        <f>J8/1000000</f>
        <v>0</v>
      </c>
      <c r="L8" s="290">
        <v>998289</v>
      </c>
      <c r="M8" s="291">
        <v>998266</v>
      </c>
      <c r="N8" s="291">
        <f>L8-M8</f>
        <v>23</v>
      </c>
      <c r="O8" s="291">
        <f>$F8*N8</f>
        <v>-23000</v>
      </c>
      <c r="P8" s="840">
        <f>O8/1000000</f>
        <v>-2.3E-2</v>
      </c>
      <c r="Q8" s="764"/>
    </row>
    <row r="9" spans="1:17" ht="16.5">
      <c r="A9" s="238">
        <v>2</v>
      </c>
      <c r="B9" s="293" t="s">
        <v>331</v>
      </c>
      <c r="C9" s="286">
        <v>4864976</v>
      </c>
      <c r="D9" s="296" t="s">
        <v>12</v>
      </c>
      <c r="E9" s="279" t="s">
        <v>301</v>
      </c>
      <c r="F9" s="286">
        <v>-2000</v>
      </c>
      <c r="G9" s="290">
        <v>98763</v>
      </c>
      <c r="H9" s="291">
        <v>98735</v>
      </c>
      <c r="I9" s="291">
        <f>G9-H9</f>
        <v>28</v>
      </c>
      <c r="J9" s="291">
        <f>$F9*I9</f>
        <v>-56000</v>
      </c>
      <c r="K9" s="840">
        <f>J9/1000000</f>
        <v>-5.6000000000000001E-2</v>
      </c>
      <c r="L9" s="290">
        <v>5118</v>
      </c>
      <c r="M9" s="291">
        <v>5088</v>
      </c>
      <c r="N9" s="291">
        <f>L9-M9</f>
        <v>30</v>
      </c>
      <c r="O9" s="291">
        <f>$F9*N9</f>
        <v>-60000</v>
      </c>
      <c r="P9" s="840">
        <f>O9/1000000</f>
        <v>-0.06</v>
      </c>
      <c r="Q9" s="386"/>
    </row>
    <row r="10" spans="1:17" ht="16.5">
      <c r="A10" s="238"/>
      <c r="B10" s="293"/>
      <c r="C10" s="286" t="s">
        <v>479</v>
      </c>
      <c r="D10" s="296" t="s">
        <v>444</v>
      </c>
      <c r="E10" s="279" t="s">
        <v>301</v>
      </c>
      <c r="F10" s="286">
        <v>-1</v>
      </c>
      <c r="G10" s="290">
        <v>891000</v>
      </c>
      <c r="H10" s="291">
        <v>913000</v>
      </c>
      <c r="I10" s="291">
        <f>G10-H10</f>
        <v>-22000</v>
      </c>
      <c r="J10" s="291">
        <f>$F10*I10</f>
        <v>22000</v>
      </c>
      <c r="K10" s="840">
        <f>J10/1000000</f>
        <v>2.1999999999999999E-2</v>
      </c>
      <c r="L10" s="290">
        <v>-9000</v>
      </c>
      <c r="M10" s="291">
        <v>-6000</v>
      </c>
      <c r="N10" s="291">
        <f>L10-M10</f>
        <v>-3000</v>
      </c>
      <c r="O10" s="291">
        <f>$F10*N10</f>
        <v>3000</v>
      </c>
      <c r="P10" s="840">
        <f>O10/1000000</f>
        <v>3.0000000000000001E-3</v>
      </c>
      <c r="Q10" s="379"/>
    </row>
    <row r="11" spans="1:17" ht="22.5" customHeight="1">
      <c r="A11" s="238"/>
      <c r="B11" s="293"/>
      <c r="C11" s="286"/>
      <c r="D11" s="296"/>
      <c r="E11" s="279"/>
      <c r="F11" s="286"/>
      <c r="G11" s="290"/>
      <c r="H11" s="291"/>
      <c r="I11" s="291"/>
      <c r="J11" s="291"/>
      <c r="K11" s="840"/>
      <c r="L11" s="290"/>
      <c r="M11" s="291"/>
      <c r="N11" s="291"/>
      <c r="O11" s="291"/>
      <c r="P11" s="860">
        <v>5.4000000000000003E-3</v>
      </c>
      <c r="Q11" s="379" t="s">
        <v>522</v>
      </c>
    </row>
    <row r="12" spans="1:17" ht="15.95" customHeight="1">
      <c r="A12" s="238">
        <v>3</v>
      </c>
      <c r="B12" s="293" t="s">
        <v>16</v>
      </c>
      <c r="C12" s="286">
        <v>4864924</v>
      </c>
      <c r="D12" s="296" t="s">
        <v>12</v>
      </c>
      <c r="E12" s="279" t="s">
        <v>301</v>
      </c>
      <c r="F12" s="286">
        <v>-1000</v>
      </c>
      <c r="G12" s="290">
        <v>18503</v>
      </c>
      <c r="H12" s="291">
        <v>18503</v>
      </c>
      <c r="I12" s="291">
        <f>G12-H12</f>
        <v>0</v>
      </c>
      <c r="J12" s="291">
        <f>$F12*I12</f>
        <v>0</v>
      </c>
      <c r="K12" s="840">
        <f>J12/1000000</f>
        <v>0</v>
      </c>
      <c r="L12" s="290">
        <v>2350</v>
      </c>
      <c r="M12" s="291">
        <v>1447</v>
      </c>
      <c r="N12" s="291">
        <f>L12-M12</f>
        <v>903</v>
      </c>
      <c r="O12" s="291">
        <f>$F12*N12</f>
        <v>-903000</v>
      </c>
      <c r="P12" s="840">
        <f>O12/1000000</f>
        <v>-0.90300000000000002</v>
      </c>
      <c r="Q12" s="382"/>
    </row>
    <row r="13" spans="1:17" s="643" customFormat="1" ht="15.95" customHeight="1">
      <c r="A13" s="238">
        <v>4</v>
      </c>
      <c r="B13" s="293" t="s">
        <v>151</v>
      </c>
      <c r="C13" s="286" t="s">
        <v>473</v>
      </c>
      <c r="D13" s="296" t="s">
        <v>444</v>
      </c>
      <c r="E13" s="279" t="s">
        <v>301</v>
      </c>
      <c r="F13" s="286">
        <v>-1</v>
      </c>
      <c r="G13" s="290">
        <v>1280000</v>
      </c>
      <c r="H13" s="291">
        <v>1279000</v>
      </c>
      <c r="I13" s="291">
        <f>G13-H13</f>
        <v>1000</v>
      </c>
      <c r="J13" s="291">
        <f>$F13*I13</f>
        <v>-1000</v>
      </c>
      <c r="K13" s="840">
        <f>J13/1000000</f>
        <v>-1E-3</v>
      </c>
      <c r="L13" s="290">
        <v>-111000</v>
      </c>
      <c r="M13" s="291">
        <v>-91000</v>
      </c>
      <c r="N13" s="291">
        <f>L13-M13</f>
        <v>-20000</v>
      </c>
      <c r="O13" s="291">
        <f>$F13*N13</f>
        <v>20000</v>
      </c>
      <c r="P13" s="840">
        <f>O13/1000000</f>
        <v>0.02</v>
      </c>
      <c r="Q13" s="382"/>
    </row>
    <row r="14" spans="1:17" ht="15.95" customHeight="1">
      <c r="A14" s="238"/>
      <c r="B14" s="294" t="s">
        <v>17</v>
      </c>
      <c r="C14" s="286"/>
      <c r="D14" s="297"/>
      <c r="E14" s="297"/>
      <c r="F14" s="286"/>
      <c r="G14" s="290"/>
      <c r="H14" s="291"/>
      <c r="I14" s="291"/>
      <c r="J14" s="291"/>
      <c r="K14" s="840"/>
      <c r="L14" s="290"/>
      <c r="M14" s="291"/>
      <c r="N14" s="291"/>
      <c r="O14" s="291"/>
      <c r="P14" s="840"/>
      <c r="Q14" s="382"/>
    </row>
    <row r="15" spans="1:17" ht="15.95" customHeight="1">
      <c r="A15" s="238">
        <v>5</v>
      </c>
      <c r="B15" s="293" t="s">
        <v>14</v>
      </c>
      <c r="C15" s="286">
        <v>4865012</v>
      </c>
      <c r="D15" s="296" t="s">
        <v>12</v>
      </c>
      <c r="E15" s="279" t="s">
        <v>301</v>
      </c>
      <c r="F15" s="286">
        <v>-1000</v>
      </c>
      <c r="G15" s="290">
        <v>0</v>
      </c>
      <c r="H15" s="291">
        <v>0</v>
      </c>
      <c r="I15" s="291">
        <f>G15-H15</f>
        <v>0</v>
      </c>
      <c r="J15" s="291">
        <f>$F15*I15</f>
        <v>0</v>
      </c>
      <c r="K15" s="840">
        <f>J15/1000000</f>
        <v>0</v>
      </c>
      <c r="L15" s="290">
        <v>19</v>
      </c>
      <c r="M15" s="291">
        <v>2</v>
      </c>
      <c r="N15" s="291">
        <f>L15-M15</f>
        <v>17</v>
      </c>
      <c r="O15" s="291">
        <f>$F15*N15</f>
        <v>-17000</v>
      </c>
      <c r="P15" s="840">
        <f>O15/1000000</f>
        <v>-1.7000000000000001E-2</v>
      </c>
      <c r="Q15" s="390"/>
    </row>
    <row r="16" spans="1:17" ht="15.95" customHeight="1">
      <c r="A16" s="238">
        <v>6</v>
      </c>
      <c r="B16" s="293" t="s">
        <v>15</v>
      </c>
      <c r="C16" s="286">
        <v>4864896</v>
      </c>
      <c r="D16" s="296" t="s">
        <v>12</v>
      </c>
      <c r="E16" s="279" t="s">
        <v>301</v>
      </c>
      <c r="F16" s="286">
        <v>-2000</v>
      </c>
      <c r="G16" s="290">
        <v>254</v>
      </c>
      <c r="H16" s="291">
        <v>254</v>
      </c>
      <c r="I16" s="291">
        <f>G16-H16</f>
        <v>0</v>
      </c>
      <c r="J16" s="291">
        <f>$F16*I16</f>
        <v>0</v>
      </c>
      <c r="K16" s="840">
        <f>J16/1000000</f>
        <v>0</v>
      </c>
      <c r="L16" s="290">
        <v>1132</v>
      </c>
      <c r="M16" s="291">
        <v>875</v>
      </c>
      <c r="N16" s="291">
        <f>L16-M16</f>
        <v>257</v>
      </c>
      <c r="O16" s="291">
        <f>$F16*N16</f>
        <v>-514000</v>
      </c>
      <c r="P16" s="840">
        <f>O16/1000000</f>
        <v>-0.51400000000000001</v>
      </c>
      <c r="Q16" s="382"/>
    </row>
    <row r="17" spans="1:17" ht="15.95" customHeight="1">
      <c r="A17" s="238"/>
      <c r="B17" s="293"/>
      <c r="C17" s="286"/>
      <c r="D17" s="296"/>
      <c r="E17" s="279"/>
      <c r="F17" s="286"/>
      <c r="G17" s="290"/>
      <c r="H17" s="291"/>
      <c r="I17" s="291"/>
      <c r="J17" s="291"/>
      <c r="K17" s="840"/>
      <c r="L17" s="290"/>
      <c r="M17" s="291"/>
      <c r="N17" s="291"/>
      <c r="O17" s="291"/>
      <c r="P17" s="840"/>
      <c r="Q17" s="382"/>
    </row>
    <row r="18" spans="1:17" ht="16.5" customHeight="1">
      <c r="A18" s="238"/>
      <c r="B18" s="294" t="s">
        <v>20</v>
      </c>
      <c r="C18" s="286"/>
      <c r="D18" s="297"/>
      <c r="E18" s="279"/>
      <c r="F18" s="286"/>
      <c r="G18" s="290"/>
      <c r="H18" s="291"/>
      <c r="I18" s="291"/>
      <c r="J18" s="291"/>
      <c r="K18" s="840"/>
      <c r="L18" s="290"/>
      <c r="M18" s="291"/>
      <c r="N18" s="291"/>
      <c r="O18" s="291"/>
      <c r="P18" s="840"/>
      <c r="Q18" s="382"/>
    </row>
    <row r="19" spans="1:17" ht="14.25" customHeight="1">
      <c r="A19" s="238">
        <v>7</v>
      </c>
      <c r="B19" s="293" t="s">
        <v>440</v>
      </c>
      <c r="C19" s="286">
        <v>4864964</v>
      </c>
      <c r="D19" s="296" t="s">
        <v>12</v>
      </c>
      <c r="E19" s="279" t="s">
        <v>301</v>
      </c>
      <c r="F19" s="286">
        <v>-1000</v>
      </c>
      <c r="G19" s="290">
        <v>34414</v>
      </c>
      <c r="H19" s="291">
        <v>34359</v>
      </c>
      <c r="I19" s="291">
        <f>G19-H19</f>
        <v>55</v>
      </c>
      <c r="J19" s="291">
        <f>$F19*I19</f>
        <v>-55000</v>
      </c>
      <c r="K19" s="840">
        <f>J19/1000000</f>
        <v>-5.5E-2</v>
      </c>
      <c r="L19" s="290">
        <v>999052</v>
      </c>
      <c r="M19" s="291">
        <v>999052</v>
      </c>
      <c r="N19" s="291">
        <f>L19-M19</f>
        <v>0</v>
      </c>
      <c r="O19" s="291">
        <f>$F19*N19</f>
        <v>0</v>
      </c>
      <c r="P19" s="840">
        <f>O19/1000000</f>
        <v>0</v>
      </c>
      <c r="Q19" s="382"/>
    </row>
    <row r="20" spans="1:17" ht="13.5" customHeight="1">
      <c r="A20" s="238">
        <v>8</v>
      </c>
      <c r="B20" s="293" t="s">
        <v>15</v>
      </c>
      <c r="C20" s="286">
        <v>4865022</v>
      </c>
      <c r="D20" s="296" t="s">
        <v>12</v>
      </c>
      <c r="E20" s="279" t="s">
        <v>301</v>
      </c>
      <c r="F20" s="286">
        <v>-1000</v>
      </c>
      <c r="G20" s="290">
        <v>43990</v>
      </c>
      <c r="H20" s="291">
        <v>43961</v>
      </c>
      <c r="I20" s="291">
        <f>G20-H20</f>
        <v>29</v>
      </c>
      <c r="J20" s="291">
        <f>$F20*I20</f>
        <v>-29000</v>
      </c>
      <c r="K20" s="840">
        <f>J20/1000000</f>
        <v>-2.9000000000000001E-2</v>
      </c>
      <c r="L20" s="290">
        <v>997321</v>
      </c>
      <c r="M20" s="291">
        <v>997321</v>
      </c>
      <c r="N20" s="291">
        <f>L20-M20</f>
        <v>0</v>
      </c>
      <c r="O20" s="291">
        <f>$F20*N20</f>
        <v>0</v>
      </c>
      <c r="P20" s="840">
        <f>O20/1000000</f>
        <v>0</v>
      </c>
      <c r="Q20" s="390"/>
    </row>
    <row r="21" spans="1:17" ht="14.25" customHeight="1">
      <c r="A21" s="238">
        <v>9</v>
      </c>
      <c r="B21" s="293" t="s">
        <v>21</v>
      </c>
      <c r="C21" s="286">
        <v>4864997</v>
      </c>
      <c r="D21" s="296" t="s">
        <v>12</v>
      </c>
      <c r="E21" s="279" t="s">
        <v>301</v>
      </c>
      <c r="F21" s="286">
        <v>-1000</v>
      </c>
      <c r="G21" s="290">
        <v>31150</v>
      </c>
      <c r="H21" s="291">
        <v>31138</v>
      </c>
      <c r="I21" s="291">
        <f>G21-H21</f>
        <v>12</v>
      </c>
      <c r="J21" s="291">
        <f>$F21*I21</f>
        <v>-12000</v>
      </c>
      <c r="K21" s="840">
        <f>J21/1000000</f>
        <v>-1.2E-2</v>
      </c>
      <c r="L21" s="290">
        <v>996853</v>
      </c>
      <c r="M21" s="291">
        <v>996858</v>
      </c>
      <c r="N21" s="291">
        <f>L21-M21</f>
        <v>-5</v>
      </c>
      <c r="O21" s="291">
        <f>$F21*N21</f>
        <v>5000</v>
      </c>
      <c r="P21" s="840">
        <f>O21/1000000</f>
        <v>5.0000000000000001E-3</v>
      </c>
      <c r="Q21" s="389"/>
    </row>
    <row r="22" spans="1:17" ht="13.5" customHeight="1">
      <c r="A22" s="238">
        <v>10</v>
      </c>
      <c r="B22" s="293" t="s">
        <v>22</v>
      </c>
      <c r="C22" s="286">
        <v>5295166</v>
      </c>
      <c r="D22" s="296" t="s">
        <v>12</v>
      </c>
      <c r="E22" s="279" t="s">
        <v>301</v>
      </c>
      <c r="F22" s="286">
        <v>-500</v>
      </c>
      <c r="G22" s="290">
        <v>13351</v>
      </c>
      <c r="H22" s="291">
        <v>13423</v>
      </c>
      <c r="I22" s="291">
        <f>G22-H22</f>
        <v>-72</v>
      </c>
      <c r="J22" s="291">
        <f>$F22*I22</f>
        <v>36000</v>
      </c>
      <c r="K22" s="840">
        <f>J22/1000000</f>
        <v>3.5999999999999997E-2</v>
      </c>
      <c r="L22" s="290">
        <v>812614</v>
      </c>
      <c r="M22" s="291">
        <v>812716</v>
      </c>
      <c r="N22" s="291">
        <f>L22-M22</f>
        <v>-102</v>
      </c>
      <c r="O22" s="291">
        <f>$F22*N22</f>
        <v>51000</v>
      </c>
      <c r="P22" s="840">
        <f>O22/1000000</f>
        <v>5.0999999999999997E-2</v>
      </c>
      <c r="Q22" s="382"/>
    </row>
    <row r="23" spans="1:17" ht="15.95" customHeight="1">
      <c r="A23" s="238"/>
      <c r="B23" s="294" t="s">
        <v>23</v>
      </c>
      <c r="C23" s="286"/>
      <c r="D23" s="297"/>
      <c r="E23" s="279"/>
      <c r="F23" s="286"/>
      <c r="G23" s="290"/>
      <c r="H23" s="291"/>
      <c r="I23" s="291"/>
      <c r="J23" s="291"/>
      <c r="K23" s="840"/>
      <c r="L23" s="290"/>
      <c r="M23" s="291"/>
      <c r="N23" s="291"/>
      <c r="O23" s="291"/>
      <c r="P23" s="840"/>
      <c r="Q23" s="382"/>
    </row>
    <row r="24" spans="1:17" ht="15.95" customHeight="1">
      <c r="A24" s="238">
        <v>11</v>
      </c>
      <c r="B24" s="293" t="s">
        <v>14</v>
      </c>
      <c r="C24" s="286">
        <v>4864930</v>
      </c>
      <c r="D24" s="296" t="s">
        <v>12</v>
      </c>
      <c r="E24" s="279" t="s">
        <v>301</v>
      </c>
      <c r="F24" s="286">
        <v>-1000</v>
      </c>
      <c r="G24" s="290">
        <v>12324</v>
      </c>
      <c r="H24" s="291">
        <v>12324</v>
      </c>
      <c r="I24" s="291">
        <f t="shared" ref="I24:I29" si="0">G24-H24</f>
        <v>0</v>
      </c>
      <c r="J24" s="291">
        <f t="shared" ref="J24:J29" si="1">$F24*I24</f>
        <v>0</v>
      </c>
      <c r="K24" s="840">
        <f t="shared" ref="K24:K29" si="2">J24/1000000</f>
        <v>0</v>
      </c>
      <c r="L24" s="290">
        <v>998521</v>
      </c>
      <c r="M24" s="291">
        <v>998421</v>
      </c>
      <c r="N24" s="291">
        <f t="shared" ref="N24:N29" si="3">L24-M24</f>
        <v>100</v>
      </c>
      <c r="O24" s="291">
        <f t="shared" ref="O24:O29" si="4">$F24*N24</f>
        <v>-100000</v>
      </c>
      <c r="P24" s="840">
        <f t="shared" ref="P24:P29" si="5">O24/1000000</f>
        <v>-0.1</v>
      </c>
      <c r="Q24" s="390"/>
    </row>
    <row r="25" spans="1:17" ht="15.95" customHeight="1">
      <c r="A25" s="238">
        <v>12</v>
      </c>
      <c r="B25" s="293" t="s">
        <v>24</v>
      </c>
      <c r="C25" s="286">
        <v>4864917</v>
      </c>
      <c r="D25" s="296" t="s">
        <v>12</v>
      </c>
      <c r="E25" s="279" t="s">
        <v>301</v>
      </c>
      <c r="F25" s="286">
        <v>-1000</v>
      </c>
      <c r="G25" s="290">
        <v>32265</v>
      </c>
      <c r="H25" s="291">
        <v>31606</v>
      </c>
      <c r="I25" s="291">
        <f>G25-H25</f>
        <v>659</v>
      </c>
      <c r="J25" s="291">
        <f>$F25*I25</f>
        <v>-659000</v>
      </c>
      <c r="K25" s="840">
        <f>J25/1000000</f>
        <v>-0.65900000000000003</v>
      </c>
      <c r="L25" s="290">
        <v>128</v>
      </c>
      <c r="M25" s="291">
        <v>194</v>
      </c>
      <c r="N25" s="291">
        <f>L25-M25</f>
        <v>-66</v>
      </c>
      <c r="O25" s="291">
        <f>$F25*N25</f>
        <v>66000</v>
      </c>
      <c r="P25" s="840">
        <f>O25/1000000</f>
        <v>6.6000000000000003E-2</v>
      </c>
      <c r="Q25" s="390"/>
    </row>
    <row r="26" spans="1:17" ht="16.5">
      <c r="A26" s="238">
        <v>13</v>
      </c>
      <c r="B26" s="293" t="s">
        <v>21</v>
      </c>
      <c r="C26" s="286">
        <v>4864922</v>
      </c>
      <c r="D26" s="296" t="s">
        <v>12</v>
      </c>
      <c r="E26" s="279" t="s">
        <v>301</v>
      </c>
      <c r="F26" s="286">
        <v>-1000</v>
      </c>
      <c r="G26" s="290">
        <v>64390</v>
      </c>
      <c r="H26" s="291">
        <v>64390</v>
      </c>
      <c r="I26" s="291">
        <f t="shared" si="0"/>
        <v>0</v>
      </c>
      <c r="J26" s="291">
        <f t="shared" si="1"/>
        <v>0</v>
      </c>
      <c r="K26" s="840">
        <f t="shared" si="2"/>
        <v>0</v>
      </c>
      <c r="L26" s="290">
        <v>995662</v>
      </c>
      <c r="M26" s="291">
        <v>995686</v>
      </c>
      <c r="N26" s="291">
        <f t="shared" si="3"/>
        <v>-24</v>
      </c>
      <c r="O26" s="291">
        <f t="shared" si="4"/>
        <v>24000</v>
      </c>
      <c r="P26" s="840">
        <f t="shared" si="5"/>
        <v>2.4E-2</v>
      </c>
      <c r="Q26" s="389"/>
    </row>
    <row r="27" spans="1:17" ht="16.5">
      <c r="A27" s="238">
        <v>14</v>
      </c>
      <c r="B27" s="293" t="s">
        <v>22</v>
      </c>
      <c r="C27" s="286">
        <v>40001535</v>
      </c>
      <c r="D27" s="296" t="s">
        <v>12</v>
      </c>
      <c r="E27" s="279" t="s">
        <v>301</v>
      </c>
      <c r="F27" s="286">
        <v>-1</v>
      </c>
      <c r="G27" s="290">
        <v>30877</v>
      </c>
      <c r="H27" s="291">
        <v>30877</v>
      </c>
      <c r="I27" s="291">
        <f t="shared" si="0"/>
        <v>0</v>
      </c>
      <c r="J27" s="291">
        <f t="shared" si="1"/>
        <v>0</v>
      </c>
      <c r="K27" s="840">
        <f>J27/1000</f>
        <v>0</v>
      </c>
      <c r="L27" s="290">
        <v>99999712</v>
      </c>
      <c r="M27" s="291">
        <v>99999712</v>
      </c>
      <c r="N27" s="291">
        <f t="shared" si="3"/>
        <v>0</v>
      </c>
      <c r="O27" s="291">
        <f t="shared" si="4"/>
        <v>0</v>
      </c>
      <c r="P27" s="840">
        <f>O27/1000</f>
        <v>0</v>
      </c>
      <c r="Q27" s="389"/>
    </row>
    <row r="28" spans="1:17" ht="18.75" customHeight="1">
      <c r="A28" s="238">
        <v>15</v>
      </c>
      <c r="B28" s="293" t="s">
        <v>422</v>
      </c>
      <c r="C28" s="286">
        <v>4902494</v>
      </c>
      <c r="D28" s="296" t="s">
        <v>12</v>
      </c>
      <c r="E28" s="279" t="s">
        <v>301</v>
      </c>
      <c r="F28" s="286">
        <v>1000</v>
      </c>
      <c r="G28" s="290">
        <v>676571</v>
      </c>
      <c r="H28" s="291">
        <v>678567</v>
      </c>
      <c r="I28" s="291">
        <f t="shared" si="0"/>
        <v>-1996</v>
      </c>
      <c r="J28" s="291">
        <f t="shared" si="1"/>
        <v>-1996000</v>
      </c>
      <c r="K28" s="840">
        <f t="shared" si="2"/>
        <v>-1.996</v>
      </c>
      <c r="L28" s="290">
        <v>999743</v>
      </c>
      <c r="M28" s="291">
        <v>999743</v>
      </c>
      <c r="N28" s="291">
        <f t="shared" si="3"/>
        <v>0</v>
      </c>
      <c r="O28" s="291">
        <f t="shared" si="4"/>
        <v>0</v>
      </c>
      <c r="P28" s="840">
        <f t="shared" si="5"/>
        <v>0</v>
      </c>
      <c r="Q28" s="382"/>
    </row>
    <row r="29" spans="1:17" ht="18.75" customHeight="1">
      <c r="A29" s="238">
        <v>16</v>
      </c>
      <c r="B29" s="293" t="s">
        <v>421</v>
      </c>
      <c r="C29" s="286">
        <v>4902484</v>
      </c>
      <c r="D29" s="296" t="s">
        <v>12</v>
      </c>
      <c r="E29" s="279" t="s">
        <v>301</v>
      </c>
      <c r="F29" s="286">
        <v>500</v>
      </c>
      <c r="G29" s="290">
        <v>701934</v>
      </c>
      <c r="H29" s="291">
        <v>704651</v>
      </c>
      <c r="I29" s="291">
        <f t="shared" si="0"/>
        <v>-2717</v>
      </c>
      <c r="J29" s="291">
        <f t="shared" si="1"/>
        <v>-1358500</v>
      </c>
      <c r="K29" s="840">
        <f t="shared" si="2"/>
        <v>-1.3585</v>
      </c>
      <c r="L29" s="290">
        <v>999974</v>
      </c>
      <c r="M29" s="291">
        <v>999974</v>
      </c>
      <c r="N29" s="291">
        <f t="shared" si="3"/>
        <v>0</v>
      </c>
      <c r="O29" s="291">
        <f t="shared" si="4"/>
        <v>0</v>
      </c>
      <c r="P29" s="840">
        <f t="shared" si="5"/>
        <v>0</v>
      </c>
      <c r="Q29" s="382"/>
    </row>
    <row r="30" spans="1:17" ht="18.75" customHeight="1">
      <c r="A30" s="238"/>
      <c r="B30" s="294" t="s">
        <v>388</v>
      </c>
      <c r="C30" s="286"/>
      <c r="D30" s="296"/>
      <c r="E30" s="279"/>
      <c r="F30" s="286"/>
      <c r="G30" s="290"/>
      <c r="H30" s="291"/>
      <c r="I30" s="291"/>
      <c r="J30" s="291"/>
      <c r="K30" s="840"/>
      <c r="L30" s="290"/>
      <c r="M30" s="291"/>
      <c r="N30" s="291"/>
      <c r="O30" s="291"/>
      <c r="P30" s="840"/>
      <c r="Q30" s="382"/>
    </row>
    <row r="31" spans="1:17" ht="15.75" customHeight="1">
      <c r="A31" s="238">
        <v>17</v>
      </c>
      <c r="B31" s="293" t="s">
        <v>14</v>
      </c>
      <c r="C31" s="286">
        <v>4864963</v>
      </c>
      <c r="D31" s="296" t="s">
        <v>12</v>
      </c>
      <c r="E31" s="279" t="s">
        <v>301</v>
      </c>
      <c r="F31" s="286">
        <v>-1000</v>
      </c>
      <c r="G31" s="290">
        <v>15986</v>
      </c>
      <c r="H31" s="291">
        <v>15986</v>
      </c>
      <c r="I31" s="291">
        <f>G31-H31</f>
        <v>0</v>
      </c>
      <c r="J31" s="291">
        <f>$F31*I31</f>
        <v>0</v>
      </c>
      <c r="K31" s="840">
        <f>J31/1000000</f>
        <v>0</v>
      </c>
      <c r="L31" s="290">
        <v>999700</v>
      </c>
      <c r="M31" s="291">
        <v>998690</v>
      </c>
      <c r="N31" s="291">
        <f>L31-M31</f>
        <v>1010</v>
      </c>
      <c r="O31" s="291">
        <f>$F31*N31</f>
        <v>-1010000</v>
      </c>
      <c r="P31" s="840">
        <f>O31/1000000</f>
        <v>-1.01</v>
      </c>
      <c r="Q31" s="382"/>
    </row>
    <row r="32" spans="1:17" ht="15.95" customHeight="1">
      <c r="A32" s="238">
        <v>18</v>
      </c>
      <c r="B32" s="293" t="s">
        <v>15</v>
      </c>
      <c r="C32" s="286">
        <v>4865043</v>
      </c>
      <c r="D32" s="296" t="s">
        <v>12</v>
      </c>
      <c r="E32" s="279" t="s">
        <v>301</v>
      </c>
      <c r="F32" s="286">
        <v>-1000</v>
      </c>
      <c r="G32" s="290">
        <v>6</v>
      </c>
      <c r="H32" s="291">
        <v>6</v>
      </c>
      <c r="I32" s="291">
        <f>G32-H32</f>
        <v>0</v>
      </c>
      <c r="J32" s="291">
        <f>$F32*I32</f>
        <v>0</v>
      </c>
      <c r="K32" s="840">
        <f>J32/1000000</f>
        <v>0</v>
      </c>
      <c r="L32" s="290">
        <v>4858</v>
      </c>
      <c r="M32" s="291">
        <v>2071</v>
      </c>
      <c r="N32" s="291">
        <f>L32-M32</f>
        <v>2787</v>
      </c>
      <c r="O32" s="291">
        <f>$F32*N32</f>
        <v>-2787000</v>
      </c>
      <c r="P32" s="840">
        <f>O32/1000000</f>
        <v>-2.7869999999999999</v>
      </c>
      <c r="Q32" s="382"/>
    </row>
    <row r="33" spans="1:17" ht="15.95" customHeight="1">
      <c r="A33" s="238">
        <v>19</v>
      </c>
      <c r="B33" s="293" t="s">
        <v>16</v>
      </c>
      <c r="C33" s="286">
        <v>4865052</v>
      </c>
      <c r="D33" s="296" t="s">
        <v>12</v>
      </c>
      <c r="E33" s="279" t="s">
        <v>301</v>
      </c>
      <c r="F33" s="286">
        <v>-1000</v>
      </c>
      <c r="G33" s="290">
        <v>62897</v>
      </c>
      <c r="H33" s="291">
        <v>62897</v>
      </c>
      <c r="I33" s="291">
        <f>G33-H33</f>
        <v>0</v>
      </c>
      <c r="J33" s="291">
        <f>$F33*I33</f>
        <v>0</v>
      </c>
      <c r="K33" s="840">
        <f>J33/1000000</f>
        <v>0</v>
      </c>
      <c r="L33" s="290">
        <v>1790</v>
      </c>
      <c r="M33" s="291">
        <v>866</v>
      </c>
      <c r="N33" s="291">
        <f>L33-M33</f>
        <v>924</v>
      </c>
      <c r="O33" s="291">
        <f>$F33*N33</f>
        <v>-924000</v>
      </c>
      <c r="P33" s="840">
        <f>O33/1000000</f>
        <v>-0.92400000000000004</v>
      </c>
      <c r="Q33" s="382"/>
    </row>
    <row r="34" spans="1:17" ht="15.95" customHeight="1">
      <c r="A34" s="238"/>
      <c r="B34" s="294" t="s">
        <v>25</v>
      </c>
      <c r="C34" s="286"/>
      <c r="D34" s="297"/>
      <c r="E34" s="279"/>
      <c r="F34" s="286"/>
      <c r="G34" s="290"/>
      <c r="H34" s="291"/>
      <c r="I34" s="291"/>
      <c r="J34" s="291"/>
      <c r="K34" s="840"/>
      <c r="L34" s="290"/>
      <c r="M34" s="291"/>
      <c r="N34" s="291"/>
      <c r="O34" s="291"/>
      <c r="P34" s="840"/>
      <c r="Q34" s="382"/>
    </row>
    <row r="35" spans="1:17" ht="15.95" customHeight="1">
      <c r="A35" s="238">
        <v>20</v>
      </c>
      <c r="B35" s="293" t="s">
        <v>383</v>
      </c>
      <c r="C35" s="286">
        <v>4864836</v>
      </c>
      <c r="D35" s="296" t="s">
        <v>12</v>
      </c>
      <c r="E35" s="279" t="s">
        <v>301</v>
      </c>
      <c r="F35" s="286">
        <v>1000</v>
      </c>
      <c r="G35" s="290">
        <v>998623</v>
      </c>
      <c r="H35" s="291">
        <v>998623</v>
      </c>
      <c r="I35" s="291">
        <f t="shared" ref="I35:I42" si="6">G35-H35</f>
        <v>0</v>
      </c>
      <c r="J35" s="291">
        <f t="shared" ref="J35:J42" si="7">$F35*I35</f>
        <v>0</v>
      </c>
      <c r="K35" s="840">
        <f t="shared" ref="K35:K42" si="8">J35/1000000</f>
        <v>0</v>
      </c>
      <c r="L35" s="290">
        <v>985556</v>
      </c>
      <c r="M35" s="291">
        <v>985587</v>
      </c>
      <c r="N35" s="291">
        <f t="shared" ref="N35:N42" si="9">L35-M35</f>
        <v>-31</v>
      </c>
      <c r="O35" s="291">
        <f t="shared" ref="O35:O42" si="10">$F35*N35</f>
        <v>-31000</v>
      </c>
      <c r="P35" s="840">
        <f t="shared" ref="P35:P42" si="11">O35/1000000</f>
        <v>-3.1E-2</v>
      </c>
      <c r="Q35" s="403"/>
    </row>
    <row r="36" spans="1:17" ht="15.95" customHeight="1">
      <c r="A36" s="238">
        <v>21</v>
      </c>
      <c r="B36" s="293" t="s">
        <v>26</v>
      </c>
      <c r="C36" s="286">
        <v>4865182</v>
      </c>
      <c r="D36" s="296" t="s">
        <v>12</v>
      </c>
      <c r="E36" s="279" t="s">
        <v>301</v>
      </c>
      <c r="F36" s="286">
        <v>4000</v>
      </c>
      <c r="G36" s="290">
        <v>999567</v>
      </c>
      <c r="H36" s="291">
        <v>999567</v>
      </c>
      <c r="I36" s="291">
        <f t="shared" si="6"/>
        <v>0</v>
      </c>
      <c r="J36" s="291">
        <f t="shared" si="7"/>
        <v>0</v>
      </c>
      <c r="K36" s="840">
        <f t="shared" si="8"/>
        <v>0</v>
      </c>
      <c r="L36" s="290">
        <v>999538</v>
      </c>
      <c r="M36" s="291">
        <v>999540</v>
      </c>
      <c r="N36" s="291">
        <f t="shared" si="9"/>
        <v>-2</v>
      </c>
      <c r="O36" s="291">
        <f t="shared" si="10"/>
        <v>-8000</v>
      </c>
      <c r="P36" s="840">
        <f t="shared" si="11"/>
        <v>-8.0000000000000002E-3</v>
      </c>
      <c r="Q36" s="382"/>
    </row>
    <row r="37" spans="1:17" ht="15.95" customHeight="1">
      <c r="A37" s="238">
        <v>22</v>
      </c>
      <c r="B37" s="293" t="s">
        <v>27</v>
      </c>
      <c r="C37" s="286">
        <v>4864880</v>
      </c>
      <c r="D37" s="296" t="s">
        <v>12</v>
      </c>
      <c r="E37" s="279" t="s">
        <v>301</v>
      </c>
      <c r="F37" s="286">
        <v>500</v>
      </c>
      <c r="G37" s="290">
        <v>1965</v>
      </c>
      <c r="H37" s="291">
        <v>1965</v>
      </c>
      <c r="I37" s="291">
        <f t="shared" si="6"/>
        <v>0</v>
      </c>
      <c r="J37" s="291">
        <f t="shared" si="7"/>
        <v>0</v>
      </c>
      <c r="K37" s="840">
        <f t="shared" si="8"/>
        <v>0</v>
      </c>
      <c r="L37" s="290">
        <v>17360</v>
      </c>
      <c r="M37" s="291">
        <v>17345</v>
      </c>
      <c r="N37" s="291">
        <f t="shared" si="9"/>
        <v>15</v>
      </c>
      <c r="O37" s="291">
        <f t="shared" si="10"/>
        <v>7500</v>
      </c>
      <c r="P37" s="840">
        <f t="shared" si="11"/>
        <v>7.4999999999999997E-3</v>
      </c>
      <c r="Q37" s="382"/>
    </row>
    <row r="38" spans="1:17" s="643" customFormat="1" ht="15.95" customHeight="1">
      <c r="A38" s="238">
        <v>23</v>
      </c>
      <c r="B38" s="293" t="s">
        <v>28</v>
      </c>
      <c r="C38" s="286">
        <v>5295128</v>
      </c>
      <c r="D38" s="296" t="s">
        <v>12</v>
      </c>
      <c r="E38" s="279" t="s">
        <v>301</v>
      </c>
      <c r="F38" s="286">
        <v>50</v>
      </c>
      <c r="G38" s="290">
        <v>158613</v>
      </c>
      <c r="H38" s="291">
        <v>158249</v>
      </c>
      <c r="I38" s="291">
        <f t="shared" si="6"/>
        <v>364</v>
      </c>
      <c r="J38" s="291">
        <f t="shared" si="7"/>
        <v>18200</v>
      </c>
      <c r="K38" s="840">
        <f t="shared" si="8"/>
        <v>1.8200000000000001E-2</v>
      </c>
      <c r="L38" s="290">
        <v>425095</v>
      </c>
      <c r="M38" s="291">
        <v>424989</v>
      </c>
      <c r="N38" s="291">
        <f t="shared" si="9"/>
        <v>106</v>
      </c>
      <c r="O38" s="291">
        <f t="shared" si="10"/>
        <v>5300</v>
      </c>
      <c r="P38" s="840">
        <f t="shared" si="11"/>
        <v>5.3E-3</v>
      </c>
      <c r="Q38" s="382"/>
    </row>
    <row r="39" spans="1:17" s="643" customFormat="1" ht="15.95" customHeight="1">
      <c r="A39" s="238"/>
      <c r="B39" s="293"/>
      <c r="C39" s="286">
        <v>4864860</v>
      </c>
      <c r="D39" s="296" t="s">
        <v>12</v>
      </c>
      <c r="E39" s="279" t="s">
        <v>301</v>
      </c>
      <c r="F39" s="286">
        <v>500</v>
      </c>
      <c r="G39" s="290">
        <v>10931</v>
      </c>
      <c r="H39" s="291">
        <v>10929</v>
      </c>
      <c r="I39" s="291">
        <f>G39-H39</f>
        <v>2</v>
      </c>
      <c r="J39" s="291">
        <f>$F39*I39</f>
        <v>1000</v>
      </c>
      <c r="K39" s="840">
        <f>J39/1000000</f>
        <v>1E-3</v>
      </c>
      <c r="L39" s="290">
        <v>31164</v>
      </c>
      <c r="M39" s="291">
        <v>31164</v>
      </c>
      <c r="N39" s="291">
        <f>L39-M39</f>
        <v>0</v>
      </c>
      <c r="O39" s="291">
        <f>$F39*N39</f>
        <v>0</v>
      </c>
      <c r="P39" s="840">
        <f>O39/1000000</f>
        <v>0</v>
      </c>
      <c r="Q39" s="382" t="s">
        <v>503</v>
      </c>
    </row>
    <row r="40" spans="1:17" ht="15.95" customHeight="1">
      <c r="A40" s="238">
        <v>24</v>
      </c>
      <c r="B40" s="293" t="s">
        <v>29</v>
      </c>
      <c r="C40" s="286">
        <v>4864865</v>
      </c>
      <c r="D40" s="296" t="s">
        <v>12</v>
      </c>
      <c r="E40" s="279" t="s">
        <v>301</v>
      </c>
      <c r="F40" s="286">
        <v>1000</v>
      </c>
      <c r="G40" s="290">
        <v>998485</v>
      </c>
      <c r="H40" s="291">
        <v>998485</v>
      </c>
      <c r="I40" s="291">
        <f t="shared" si="6"/>
        <v>0</v>
      </c>
      <c r="J40" s="291">
        <f t="shared" si="7"/>
        <v>0</v>
      </c>
      <c r="K40" s="840">
        <f t="shared" si="8"/>
        <v>0</v>
      </c>
      <c r="L40" s="290">
        <v>991988</v>
      </c>
      <c r="M40" s="291">
        <v>991999</v>
      </c>
      <c r="N40" s="291">
        <f t="shared" si="9"/>
        <v>-11</v>
      </c>
      <c r="O40" s="291">
        <f t="shared" si="10"/>
        <v>-11000</v>
      </c>
      <c r="P40" s="840">
        <f t="shared" si="11"/>
        <v>-1.0999999999999999E-2</v>
      </c>
      <c r="Q40" s="390"/>
    </row>
    <row r="41" spans="1:17" ht="15.75" customHeight="1">
      <c r="A41" s="238">
        <v>25</v>
      </c>
      <c r="B41" s="293" t="s">
        <v>325</v>
      </c>
      <c r="C41" s="286">
        <v>4865117</v>
      </c>
      <c r="D41" s="296" t="s">
        <v>12</v>
      </c>
      <c r="E41" s="279" t="s">
        <v>301</v>
      </c>
      <c r="F41" s="678">
        <v>1333.3330000000001</v>
      </c>
      <c r="G41" s="290">
        <v>999993</v>
      </c>
      <c r="H41" s="291">
        <v>999993</v>
      </c>
      <c r="I41" s="291">
        <f t="shared" si="6"/>
        <v>0</v>
      </c>
      <c r="J41" s="291">
        <f t="shared" si="7"/>
        <v>0</v>
      </c>
      <c r="K41" s="840">
        <f t="shared" si="8"/>
        <v>0</v>
      </c>
      <c r="L41" s="290">
        <v>993453</v>
      </c>
      <c r="M41" s="291">
        <v>993914</v>
      </c>
      <c r="N41" s="291">
        <f t="shared" si="9"/>
        <v>-461</v>
      </c>
      <c r="O41" s="291">
        <f t="shared" si="10"/>
        <v>-614666.51300000004</v>
      </c>
      <c r="P41" s="840">
        <f t="shared" si="11"/>
        <v>-0.61466651300000008</v>
      </c>
      <c r="Q41" s="556"/>
    </row>
    <row r="42" spans="1:17" ht="15.75" customHeight="1">
      <c r="A42" s="238">
        <v>26</v>
      </c>
      <c r="B42" s="293" t="s">
        <v>365</v>
      </c>
      <c r="C42" s="286">
        <v>4864846</v>
      </c>
      <c r="D42" s="296" t="s">
        <v>12</v>
      </c>
      <c r="E42" s="279" t="s">
        <v>301</v>
      </c>
      <c r="F42" s="286">
        <v>1000</v>
      </c>
      <c r="G42" s="290">
        <v>999786</v>
      </c>
      <c r="H42" s="291">
        <v>999784</v>
      </c>
      <c r="I42" s="291">
        <f t="shared" si="6"/>
        <v>2</v>
      </c>
      <c r="J42" s="291">
        <f t="shared" si="7"/>
        <v>2000</v>
      </c>
      <c r="K42" s="840">
        <f t="shared" si="8"/>
        <v>2E-3</v>
      </c>
      <c r="L42" s="290">
        <v>17</v>
      </c>
      <c r="M42" s="291">
        <v>1</v>
      </c>
      <c r="N42" s="291">
        <f t="shared" si="9"/>
        <v>16</v>
      </c>
      <c r="O42" s="291">
        <f t="shared" si="10"/>
        <v>16000</v>
      </c>
      <c r="P42" s="840">
        <f t="shared" si="11"/>
        <v>1.6E-2</v>
      </c>
      <c r="Q42" s="389"/>
    </row>
    <row r="43" spans="1:17" ht="15.95" customHeight="1">
      <c r="A43" s="238"/>
      <c r="B43" s="295" t="s">
        <v>30</v>
      </c>
      <c r="C43" s="286"/>
      <c r="D43" s="296"/>
      <c r="E43" s="279"/>
      <c r="F43" s="286"/>
      <c r="G43" s="290"/>
      <c r="H43" s="291"/>
      <c r="I43" s="291"/>
      <c r="J43" s="291"/>
      <c r="K43" s="840"/>
      <c r="L43" s="290"/>
      <c r="M43" s="291"/>
      <c r="N43" s="291"/>
      <c r="O43" s="291"/>
      <c r="P43" s="840"/>
      <c r="Q43" s="382"/>
    </row>
    <row r="44" spans="1:17" ht="13.5" customHeight="1">
      <c r="A44" s="238">
        <v>27</v>
      </c>
      <c r="B44" s="293" t="s">
        <v>510</v>
      </c>
      <c r="C44" s="286">
        <v>5128479</v>
      </c>
      <c r="D44" s="296" t="s">
        <v>12</v>
      </c>
      <c r="E44" s="279" t="s">
        <v>301</v>
      </c>
      <c r="F44" s="286">
        <v>1000</v>
      </c>
      <c r="G44" s="290">
        <v>999972</v>
      </c>
      <c r="H44" s="291">
        <v>999972</v>
      </c>
      <c r="I44" s="291">
        <f>G44-H44</f>
        <v>0</v>
      </c>
      <c r="J44" s="291">
        <f>$F44*I44</f>
        <v>0</v>
      </c>
      <c r="K44" s="840">
        <f>J44/1000000</f>
        <v>0</v>
      </c>
      <c r="L44" s="290">
        <v>33</v>
      </c>
      <c r="M44" s="291">
        <v>7</v>
      </c>
      <c r="N44" s="291">
        <f>L44-M44</f>
        <v>26</v>
      </c>
      <c r="O44" s="291">
        <f>$F44*N44</f>
        <v>26000</v>
      </c>
      <c r="P44" s="840">
        <f>O44/1000000</f>
        <v>2.5999999999999999E-2</v>
      </c>
      <c r="Q44" s="389"/>
    </row>
    <row r="45" spans="1:17" ht="13.5" customHeight="1">
      <c r="A45" s="238">
        <v>28</v>
      </c>
      <c r="B45" s="293" t="s">
        <v>511</v>
      </c>
      <c r="C45" s="286">
        <v>4902482</v>
      </c>
      <c r="D45" s="296" t="s">
        <v>12</v>
      </c>
      <c r="E45" s="279" t="s">
        <v>301</v>
      </c>
      <c r="F45" s="286">
        <v>500</v>
      </c>
      <c r="G45" s="290">
        <v>882081</v>
      </c>
      <c r="H45" s="291">
        <v>882106</v>
      </c>
      <c r="I45" s="291">
        <f>G45-H45</f>
        <v>-25</v>
      </c>
      <c r="J45" s="291">
        <f>$F45*I45</f>
        <v>-12500</v>
      </c>
      <c r="K45" s="840">
        <f>J45/1000000</f>
        <v>-1.2500000000000001E-2</v>
      </c>
      <c r="L45" s="290">
        <v>999217</v>
      </c>
      <c r="M45" s="291">
        <v>999238</v>
      </c>
      <c r="N45" s="291">
        <f>L45-M45</f>
        <v>-21</v>
      </c>
      <c r="O45" s="291">
        <f>$F45*N45</f>
        <v>-10500</v>
      </c>
      <c r="P45" s="840">
        <f>O45/1000000</f>
        <v>-1.0500000000000001E-2</v>
      </c>
      <c r="Q45" s="389"/>
    </row>
    <row r="46" spans="1:17" ht="13.5" customHeight="1">
      <c r="A46" s="238">
        <v>29</v>
      </c>
      <c r="B46" s="293" t="s">
        <v>31</v>
      </c>
      <c r="C46" s="286">
        <v>4864791</v>
      </c>
      <c r="D46" s="296" t="s">
        <v>12</v>
      </c>
      <c r="E46" s="279" t="s">
        <v>301</v>
      </c>
      <c r="F46" s="286">
        <v>266.67</v>
      </c>
      <c r="G46" s="290">
        <v>991037</v>
      </c>
      <c r="H46" s="291">
        <v>991111</v>
      </c>
      <c r="I46" s="239">
        <f>G46-H46</f>
        <v>-74</v>
      </c>
      <c r="J46" s="239">
        <f>$F46*I46</f>
        <v>-19733.580000000002</v>
      </c>
      <c r="K46" s="841">
        <f>J46/1000000</f>
        <v>-1.9733580000000001E-2</v>
      </c>
      <c r="L46" s="290">
        <v>999964</v>
      </c>
      <c r="M46" s="291">
        <v>999965</v>
      </c>
      <c r="N46" s="239">
        <f>L46-M46</f>
        <v>-1</v>
      </c>
      <c r="O46" s="239">
        <f>$F46*N46</f>
        <v>-266.67</v>
      </c>
      <c r="P46" s="841">
        <f>O46/1000000</f>
        <v>-2.6666999999999999E-4</v>
      </c>
      <c r="Q46" s="403"/>
    </row>
    <row r="47" spans="1:17" ht="13.5" customHeight="1">
      <c r="A47" s="238">
        <v>30</v>
      </c>
      <c r="B47" s="293" t="s">
        <v>32</v>
      </c>
      <c r="C47" s="286">
        <v>4865184</v>
      </c>
      <c r="D47" s="296" t="s">
        <v>12</v>
      </c>
      <c r="E47" s="279" t="s">
        <v>301</v>
      </c>
      <c r="F47" s="286">
        <v>2000</v>
      </c>
      <c r="G47" s="290">
        <v>1</v>
      </c>
      <c r="H47" s="291">
        <v>1</v>
      </c>
      <c r="I47" s="291">
        <f>G47-H47</f>
        <v>0</v>
      </c>
      <c r="J47" s="291">
        <f>$F47*I47</f>
        <v>0</v>
      </c>
      <c r="K47" s="840">
        <f>J47/1000000</f>
        <v>0</v>
      </c>
      <c r="L47" s="290">
        <v>69</v>
      </c>
      <c r="M47" s="291">
        <v>63</v>
      </c>
      <c r="N47" s="291">
        <f>L47-M47</f>
        <v>6</v>
      </c>
      <c r="O47" s="291">
        <f>$F47*N47</f>
        <v>12000</v>
      </c>
      <c r="P47" s="840">
        <f>O47/1000000</f>
        <v>1.2E-2</v>
      </c>
      <c r="Q47" s="382"/>
    </row>
    <row r="48" spans="1:17" ht="13.5" customHeight="1">
      <c r="A48" s="238"/>
      <c r="B48" s="294" t="s">
        <v>33</v>
      </c>
      <c r="C48" s="286"/>
      <c r="D48" s="297"/>
      <c r="E48" s="279"/>
      <c r="F48" s="286"/>
      <c r="G48" s="290"/>
      <c r="H48" s="291"/>
      <c r="I48" s="291"/>
      <c r="J48" s="291"/>
      <c r="K48" s="840"/>
      <c r="L48" s="290"/>
      <c r="M48" s="291"/>
      <c r="N48" s="291"/>
      <c r="O48" s="291"/>
      <c r="P48" s="840"/>
      <c r="Q48" s="382"/>
    </row>
    <row r="49" spans="1:17" ht="13.5" customHeight="1">
      <c r="A49" s="238">
        <v>31</v>
      </c>
      <c r="B49" s="293" t="s">
        <v>34</v>
      </c>
      <c r="C49" s="286">
        <v>4865041</v>
      </c>
      <c r="D49" s="296" t="s">
        <v>12</v>
      </c>
      <c r="E49" s="279" t="s">
        <v>301</v>
      </c>
      <c r="F49" s="286">
        <v>-1000</v>
      </c>
      <c r="G49" s="290">
        <v>60832</v>
      </c>
      <c r="H49" s="291">
        <v>60857</v>
      </c>
      <c r="I49" s="291">
        <f>G49-H49</f>
        <v>-25</v>
      </c>
      <c r="J49" s="291">
        <f>$F49*I49</f>
        <v>25000</v>
      </c>
      <c r="K49" s="840">
        <f>J49/1000000</f>
        <v>2.5000000000000001E-2</v>
      </c>
      <c r="L49" s="290">
        <v>995038</v>
      </c>
      <c r="M49" s="291">
        <v>995066</v>
      </c>
      <c r="N49" s="291">
        <f>L49-M49</f>
        <v>-28</v>
      </c>
      <c r="O49" s="291">
        <f>$F49*N49</f>
        <v>28000</v>
      </c>
      <c r="P49" s="840">
        <f>O49/1000000</f>
        <v>2.8000000000000001E-2</v>
      </c>
      <c r="Q49" s="382"/>
    </row>
    <row r="50" spans="1:17" ht="13.5" customHeight="1">
      <c r="A50" s="238">
        <v>32</v>
      </c>
      <c r="B50" s="293" t="s">
        <v>15</v>
      </c>
      <c r="C50" s="286">
        <v>4902499</v>
      </c>
      <c r="D50" s="296" t="s">
        <v>12</v>
      </c>
      <c r="E50" s="279" t="s">
        <v>301</v>
      </c>
      <c r="F50" s="286">
        <v>-1000</v>
      </c>
      <c r="G50" s="290">
        <v>5709</v>
      </c>
      <c r="H50" s="291">
        <v>5676</v>
      </c>
      <c r="I50" s="291">
        <f>G50-H50</f>
        <v>33</v>
      </c>
      <c r="J50" s="291">
        <f>$F50*I50</f>
        <v>-33000</v>
      </c>
      <c r="K50" s="840">
        <f>J50/1000000</f>
        <v>-3.3000000000000002E-2</v>
      </c>
      <c r="L50" s="290">
        <v>999724</v>
      </c>
      <c r="M50" s="291">
        <v>999726</v>
      </c>
      <c r="N50" s="291">
        <f>L50-M50</f>
        <v>-2</v>
      </c>
      <c r="O50" s="291">
        <f>$F50*N50</f>
        <v>2000</v>
      </c>
      <c r="P50" s="840">
        <f>O50/1000000</f>
        <v>2E-3</v>
      </c>
      <c r="Q50" s="379"/>
    </row>
    <row r="51" spans="1:17" ht="13.5" customHeight="1">
      <c r="A51" s="238">
        <v>33</v>
      </c>
      <c r="B51" s="293" t="s">
        <v>16</v>
      </c>
      <c r="C51" s="286">
        <v>4864788</v>
      </c>
      <c r="D51" s="296" t="s">
        <v>12</v>
      </c>
      <c r="E51" s="279" t="s">
        <v>301</v>
      </c>
      <c r="F51" s="286">
        <v>-2000</v>
      </c>
      <c r="G51" s="290">
        <v>40684</v>
      </c>
      <c r="H51" s="291">
        <v>40235</v>
      </c>
      <c r="I51" s="291">
        <f>G51-H51</f>
        <v>449</v>
      </c>
      <c r="J51" s="291">
        <f>$F51*I51</f>
        <v>-898000</v>
      </c>
      <c r="K51" s="840">
        <f>J51/1000000</f>
        <v>-0.89800000000000002</v>
      </c>
      <c r="L51" s="290">
        <v>999678</v>
      </c>
      <c r="M51" s="291">
        <v>999676</v>
      </c>
      <c r="N51" s="291">
        <f>L51-M51</f>
        <v>2</v>
      </c>
      <c r="O51" s="291">
        <f>$F51*N51</f>
        <v>-4000</v>
      </c>
      <c r="P51" s="840">
        <f>O51/1000000</f>
        <v>-4.0000000000000001E-3</v>
      </c>
      <c r="Q51" s="379"/>
    </row>
    <row r="52" spans="1:17" ht="14.25" customHeight="1">
      <c r="A52" s="238"/>
      <c r="B52" s="294" t="s">
        <v>35</v>
      </c>
      <c r="C52" s="286"/>
      <c r="D52" s="297"/>
      <c r="E52" s="279"/>
      <c r="F52" s="286"/>
      <c r="G52" s="290"/>
      <c r="H52" s="291"/>
      <c r="I52" s="291"/>
      <c r="J52" s="291"/>
      <c r="K52" s="840"/>
      <c r="L52" s="290"/>
      <c r="M52" s="291"/>
      <c r="N52" s="291"/>
      <c r="O52" s="291"/>
      <c r="P52" s="840"/>
      <c r="Q52" s="382"/>
    </row>
    <row r="53" spans="1:17" ht="15.95" customHeight="1">
      <c r="A53" s="238">
        <v>34</v>
      </c>
      <c r="B53" s="293" t="s">
        <v>36</v>
      </c>
      <c r="C53" s="286">
        <v>4864911</v>
      </c>
      <c r="D53" s="296" t="s">
        <v>12</v>
      </c>
      <c r="E53" s="279" t="s">
        <v>301</v>
      </c>
      <c r="F53" s="286">
        <v>-1000</v>
      </c>
      <c r="G53" s="290">
        <v>96668</v>
      </c>
      <c r="H53" s="291">
        <v>96408</v>
      </c>
      <c r="I53" s="291">
        <f>G53-H53</f>
        <v>260</v>
      </c>
      <c r="J53" s="291">
        <f>$F53*I53</f>
        <v>-260000</v>
      </c>
      <c r="K53" s="840">
        <f>J53/1000000</f>
        <v>-0.26</v>
      </c>
      <c r="L53" s="290">
        <v>995525</v>
      </c>
      <c r="M53" s="291">
        <v>995563</v>
      </c>
      <c r="N53" s="291">
        <f>L53-M53</f>
        <v>-38</v>
      </c>
      <c r="O53" s="291">
        <f>$F53*N53</f>
        <v>38000</v>
      </c>
      <c r="P53" s="840">
        <f>O53/1000000</f>
        <v>3.7999999999999999E-2</v>
      </c>
      <c r="Q53" s="382"/>
    </row>
    <row r="54" spans="1:17" ht="15.75" customHeight="1">
      <c r="A54" s="238"/>
      <c r="B54" s="294" t="s">
        <v>333</v>
      </c>
      <c r="C54" s="286"/>
      <c r="D54" s="296"/>
      <c r="E54" s="279"/>
      <c r="F54" s="286"/>
      <c r="G54" s="290"/>
      <c r="H54" s="291"/>
      <c r="I54" s="291"/>
      <c r="J54" s="291"/>
      <c r="K54" s="840"/>
      <c r="L54" s="290"/>
      <c r="M54" s="291"/>
      <c r="N54" s="291"/>
      <c r="O54" s="291"/>
      <c r="P54" s="840"/>
      <c r="Q54" s="382"/>
    </row>
    <row r="55" spans="1:17" ht="15.95" customHeight="1">
      <c r="A55" s="238">
        <v>35</v>
      </c>
      <c r="B55" s="293" t="s">
        <v>382</v>
      </c>
      <c r="C55" s="286">
        <v>4864892</v>
      </c>
      <c r="D55" s="296" t="s">
        <v>12</v>
      </c>
      <c r="E55" s="279" t="s">
        <v>301</v>
      </c>
      <c r="F55" s="286">
        <v>-4000</v>
      </c>
      <c r="G55" s="290">
        <v>16469</v>
      </c>
      <c r="H55" s="291">
        <v>16331</v>
      </c>
      <c r="I55" s="291">
        <f>G55-H55</f>
        <v>138</v>
      </c>
      <c r="J55" s="291">
        <f>$F55*I55</f>
        <v>-552000</v>
      </c>
      <c r="K55" s="840">
        <f>J55/1000000</f>
        <v>-0.55200000000000005</v>
      </c>
      <c r="L55" s="290">
        <v>62</v>
      </c>
      <c r="M55" s="291">
        <v>59</v>
      </c>
      <c r="N55" s="291">
        <f>L55-M55</f>
        <v>3</v>
      </c>
      <c r="O55" s="291">
        <f>$F55*N55</f>
        <v>-12000</v>
      </c>
      <c r="P55" s="840">
        <f>O55/1000000</f>
        <v>-1.2E-2</v>
      </c>
      <c r="Q55" s="382"/>
    </row>
    <row r="56" spans="1:17" ht="18.75" customHeight="1">
      <c r="A56" s="238">
        <v>36</v>
      </c>
      <c r="B56" s="293" t="s">
        <v>340</v>
      </c>
      <c r="C56" s="286">
        <v>4864992</v>
      </c>
      <c r="D56" s="296" t="s">
        <v>12</v>
      </c>
      <c r="E56" s="279" t="s">
        <v>301</v>
      </c>
      <c r="F56" s="286">
        <v>-1000</v>
      </c>
      <c r="G56" s="290">
        <v>176346</v>
      </c>
      <c r="H56" s="291">
        <v>176129</v>
      </c>
      <c r="I56" s="291">
        <f>G56-H56</f>
        <v>217</v>
      </c>
      <c r="J56" s="291">
        <f>$F56*I56</f>
        <v>-217000</v>
      </c>
      <c r="K56" s="840">
        <f>J56/1000000</f>
        <v>-0.217</v>
      </c>
      <c r="L56" s="290">
        <v>998431</v>
      </c>
      <c r="M56" s="291">
        <v>998436</v>
      </c>
      <c r="N56" s="291">
        <f>L56-M56</f>
        <v>-5</v>
      </c>
      <c r="O56" s="291">
        <f>$F56*N56</f>
        <v>5000</v>
      </c>
      <c r="P56" s="840">
        <f>O56/1000000</f>
        <v>5.0000000000000001E-3</v>
      </c>
      <c r="Q56" s="601"/>
    </row>
    <row r="57" spans="1:17" ht="15.95" customHeight="1">
      <c r="A57" s="238">
        <v>37</v>
      </c>
      <c r="B57" s="293" t="s">
        <v>334</v>
      </c>
      <c r="C57" s="286">
        <v>4864827</v>
      </c>
      <c r="D57" s="296" t="s">
        <v>12</v>
      </c>
      <c r="E57" s="279" t="s">
        <v>301</v>
      </c>
      <c r="F57" s="286">
        <v>-333.33</v>
      </c>
      <c r="G57" s="290">
        <v>407421</v>
      </c>
      <c r="H57" s="291">
        <v>406311</v>
      </c>
      <c r="I57" s="291">
        <f>G57-H57</f>
        <v>1110</v>
      </c>
      <c r="J57" s="291">
        <f>$F57*I57</f>
        <v>-369996.3</v>
      </c>
      <c r="K57" s="840">
        <f>J57/1000000</f>
        <v>-0.3699963</v>
      </c>
      <c r="L57" s="290">
        <v>1538</v>
      </c>
      <c r="M57" s="291">
        <v>1356</v>
      </c>
      <c r="N57" s="291">
        <f>L57-M57</f>
        <v>182</v>
      </c>
      <c r="O57" s="291">
        <f>$F57*N57</f>
        <v>-60666.06</v>
      </c>
      <c r="P57" s="840">
        <f>O57/1000000</f>
        <v>-6.0666060000000001E-2</v>
      </c>
      <c r="Q57" s="601"/>
    </row>
    <row r="58" spans="1:17" ht="15.95" customHeight="1">
      <c r="A58" s="238">
        <v>38</v>
      </c>
      <c r="B58" s="293" t="s">
        <v>445</v>
      </c>
      <c r="C58" s="286">
        <v>5128449</v>
      </c>
      <c r="D58" s="296" t="s">
        <v>12</v>
      </c>
      <c r="E58" s="279" t="s">
        <v>301</v>
      </c>
      <c r="F58" s="286">
        <v>-2000</v>
      </c>
      <c r="G58" s="290">
        <v>55951</v>
      </c>
      <c r="H58" s="291">
        <v>55658</v>
      </c>
      <c r="I58" s="291">
        <f>G58-H58</f>
        <v>293</v>
      </c>
      <c r="J58" s="291">
        <f>$F58*I58</f>
        <v>-586000</v>
      </c>
      <c r="K58" s="840">
        <f>J58/1000000</f>
        <v>-0.58599999999999997</v>
      </c>
      <c r="L58" s="290">
        <v>142</v>
      </c>
      <c r="M58" s="291">
        <v>132</v>
      </c>
      <c r="N58" s="291">
        <f>L58-M58</f>
        <v>10</v>
      </c>
      <c r="O58" s="291">
        <f>$F58*N58</f>
        <v>-20000</v>
      </c>
      <c r="P58" s="840">
        <f>O58/1000000</f>
        <v>-0.02</v>
      </c>
      <c r="Q58" s="601"/>
    </row>
    <row r="59" spans="1:17" ht="15.95" customHeight="1">
      <c r="A59" s="238"/>
      <c r="B59" s="293"/>
      <c r="C59" s="286"/>
      <c r="D59" s="296"/>
      <c r="E59" s="279"/>
      <c r="F59" s="286"/>
      <c r="G59" s="290"/>
      <c r="H59" s="291"/>
      <c r="I59" s="291"/>
      <c r="J59" s="291"/>
      <c r="K59" s="840"/>
      <c r="L59" s="290"/>
      <c r="M59" s="291"/>
      <c r="N59" s="291"/>
      <c r="O59" s="291"/>
      <c r="P59" s="840"/>
      <c r="Q59" s="601"/>
    </row>
    <row r="60" spans="1:17" ht="12" customHeight="1">
      <c r="A60" s="238"/>
      <c r="B60" s="295" t="s">
        <v>354</v>
      </c>
      <c r="C60" s="286"/>
      <c r="D60" s="296"/>
      <c r="E60" s="279"/>
      <c r="F60" s="286"/>
      <c r="G60" s="290"/>
      <c r="H60" s="291"/>
      <c r="I60" s="291"/>
      <c r="J60" s="291"/>
      <c r="K60" s="840"/>
      <c r="L60" s="290"/>
      <c r="M60" s="291"/>
      <c r="N60" s="291"/>
      <c r="O60" s="291"/>
      <c r="P60" s="840"/>
      <c r="Q60" s="383"/>
    </row>
    <row r="61" spans="1:17" ht="15.95" customHeight="1">
      <c r="A61" s="238">
        <v>38</v>
      </c>
      <c r="B61" s="293" t="s">
        <v>14</v>
      </c>
      <c r="C61" s="286">
        <v>4864957</v>
      </c>
      <c r="D61" s="296" t="s">
        <v>12</v>
      </c>
      <c r="E61" s="279" t="s">
        <v>301</v>
      </c>
      <c r="F61" s="286">
        <v>-2500</v>
      </c>
      <c r="G61" s="290">
        <v>3674</v>
      </c>
      <c r="H61" s="291">
        <v>3565</v>
      </c>
      <c r="I61" s="291">
        <f>G61-H61</f>
        <v>109</v>
      </c>
      <c r="J61" s="291">
        <f>$F61*I61</f>
        <v>-272500</v>
      </c>
      <c r="K61" s="840">
        <f>J61/1000000</f>
        <v>-0.27250000000000002</v>
      </c>
      <c r="L61" s="290">
        <v>92</v>
      </c>
      <c r="M61" s="291">
        <v>81</v>
      </c>
      <c r="N61" s="291">
        <f>L61-M61</f>
        <v>11</v>
      </c>
      <c r="O61" s="291">
        <f>$F61*N61</f>
        <v>-27500</v>
      </c>
      <c r="P61" s="840">
        <f>O61/1000000</f>
        <v>-2.75E-2</v>
      </c>
      <c r="Q61" s="403"/>
    </row>
    <row r="62" spans="1:17" ht="18.75" customHeight="1">
      <c r="A62" s="238">
        <v>39</v>
      </c>
      <c r="B62" s="293" t="s">
        <v>15</v>
      </c>
      <c r="C62" s="286">
        <v>5128468</v>
      </c>
      <c r="D62" s="296" t="s">
        <v>12</v>
      </c>
      <c r="E62" s="279" t="s">
        <v>301</v>
      </c>
      <c r="F62" s="286">
        <v>-1000</v>
      </c>
      <c r="G62" s="290">
        <v>163092</v>
      </c>
      <c r="H62" s="291">
        <v>162769</v>
      </c>
      <c r="I62" s="291">
        <f>G62-H62</f>
        <v>323</v>
      </c>
      <c r="J62" s="291">
        <f>$F62*I62</f>
        <v>-323000</v>
      </c>
      <c r="K62" s="840">
        <f>J62/1000000</f>
        <v>-0.32300000000000001</v>
      </c>
      <c r="L62" s="290">
        <v>2527</v>
      </c>
      <c r="M62" s="291">
        <v>2504</v>
      </c>
      <c r="N62" s="291">
        <f>L62-M62</f>
        <v>23</v>
      </c>
      <c r="O62" s="291">
        <f>$F62*N62</f>
        <v>-23000</v>
      </c>
      <c r="P62" s="840">
        <f>O62/1000000</f>
        <v>-2.3E-2</v>
      </c>
      <c r="Q62" s="386"/>
    </row>
    <row r="63" spans="1:17" ht="18.75" customHeight="1">
      <c r="A63" s="238"/>
      <c r="B63" s="295" t="s">
        <v>441</v>
      </c>
      <c r="C63" s="286"/>
      <c r="D63" s="296"/>
      <c r="E63" s="279"/>
      <c r="F63" s="286"/>
      <c r="G63" s="290"/>
      <c r="H63" s="291"/>
      <c r="I63" s="291"/>
      <c r="J63" s="291"/>
      <c r="K63" s="840"/>
      <c r="L63" s="290"/>
      <c r="M63" s="291"/>
      <c r="N63" s="291"/>
      <c r="O63" s="291"/>
      <c r="P63" s="840"/>
      <c r="Q63" s="386"/>
    </row>
    <row r="64" spans="1:17" s="643" customFormat="1" ht="18.75" customHeight="1">
      <c r="A64" s="238">
        <v>40</v>
      </c>
      <c r="B64" s="293" t="s">
        <v>14</v>
      </c>
      <c r="C64" s="286" t="s">
        <v>442</v>
      </c>
      <c r="D64" s="296" t="s">
        <v>444</v>
      </c>
      <c r="E64" s="279" t="s">
        <v>301</v>
      </c>
      <c r="F64" s="286">
        <v>-1</v>
      </c>
      <c r="G64" s="290">
        <v>16947000</v>
      </c>
      <c r="H64" s="291">
        <v>16947000</v>
      </c>
      <c r="I64" s="291">
        <f>G64-H64</f>
        <v>0</v>
      </c>
      <c r="J64" s="291">
        <f>$F64*I64</f>
        <v>0</v>
      </c>
      <c r="K64" s="840">
        <f>J64/1000000</f>
        <v>0</v>
      </c>
      <c r="L64" s="290">
        <v>4994000</v>
      </c>
      <c r="M64" s="291">
        <v>4712000</v>
      </c>
      <c r="N64" s="291">
        <f>L64-M64</f>
        <v>282000</v>
      </c>
      <c r="O64" s="291">
        <f>$F64*N64</f>
        <v>-282000</v>
      </c>
      <c r="P64" s="840">
        <f>O64/1000000</f>
        <v>-0.28199999999999997</v>
      </c>
      <c r="Q64" s="386"/>
    </row>
    <row r="65" spans="1:17" s="643" customFormat="1" ht="18.75" customHeight="1">
      <c r="A65" s="238">
        <v>41</v>
      </c>
      <c r="B65" s="293" t="s">
        <v>15</v>
      </c>
      <c r="C65" s="286" t="s">
        <v>443</v>
      </c>
      <c r="D65" s="296" t="s">
        <v>444</v>
      </c>
      <c r="E65" s="279" t="s">
        <v>301</v>
      </c>
      <c r="F65" s="286">
        <v>-1</v>
      </c>
      <c r="G65" s="290">
        <v>52716000</v>
      </c>
      <c r="H65" s="291">
        <v>52533000</v>
      </c>
      <c r="I65" s="291">
        <f>G65-H65</f>
        <v>183000</v>
      </c>
      <c r="J65" s="291">
        <f>$F65*I65</f>
        <v>-183000</v>
      </c>
      <c r="K65" s="840">
        <f>J65/1000000</f>
        <v>-0.183</v>
      </c>
      <c r="L65" s="290">
        <v>3266000</v>
      </c>
      <c r="M65" s="291">
        <v>3210000</v>
      </c>
      <c r="N65" s="291">
        <f>L65-M65</f>
        <v>56000</v>
      </c>
      <c r="O65" s="291">
        <f>$F65*N65</f>
        <v>-56000</v>
      </c>
      <c r="P65" s="840">
        <f>O65/1000000</f>
        <v>-5.6000000000000001E-2</v>
      </c>
      <c r="Q65" s="386"/>
    </row>
    <row r="66" spans="1:17" ht="15" customHeight="1">
      <c r="A66" s="238"/>
      <c r="B66" s="295" t="s">
        <v>358</v>
      </c>
      <c r="C66" s="286"/>
      <c r="D66" s="296"/>
      <c r="E66" s="279"/>
      <c r="F66" s="286"/>
      <c r="G66" s="290"/>
      <c r="H66" s="291"/>
      <c r="I66" s="291"/>
      <c r="J66" s="291"/>
      <c r="K66" s="840"/>
      <c r="L66" s="290"/>
      <c r="M66" s="291"/>
      <c r="N66" s="291"/>
      <c r="O66" s="291"/>
      <c r="P66" s="840"/>
      <c r="Q66" s="386"/>
    </row>
    <row r="67" spans="1:17" ht="15.75" customHeight="1">
      <c r="A67" s="238">
        <v>42</v>
      </c>
      <c r="B67" s="293" t="s">
        <v>14</v>
      </c>
      <c r="C67" s="286">
        <v>4864903</v>
      </c>
      <c r="D67" s="296" t="s">
        <v>12</v>
      </c>
      <c r="E67" s="279" t="s">
        <v>301</v>
      </c>
      <c r="F67" s="286">
        <v>-1000</v>
      </c>
      <c r="G67" s="290">
        <v>43708</v>
      </c>
      <c r="H67" s="291">
        <v>43675</v>
      </c>
      <c r="I67" s="291">
        <f>G67-H67</f>
        <v>33</v>
      </c>
      <c r="J67" s="291">
        <f>$F67*I67</f>
        <v>-33000</v>
      </c>
      <c r="K67" s="840">
        <f>J67/1000000</f>
        <v>-3.3000000000000002E-2</v>
      </c>
      <c r="L67" s="290">
        <v>998002</v>
      </c>
      <c r="M67" s="291">
        <v>998000</v>
      </c>
      <c r="N67" s="291">
        <f>L67-M67</f>
        <v>2</v>
      </c>
      <c r="O67" s="291">
        <f>$F67*N67</f>
        <v>-2000</v>
      </c>
      <c r="P67" s="840">
        <f>O67/1000000</f>
        <v>-2E-3</v>
      </c>
      <c r="Q67" s="379"/>
    </row>
    <row r="68" spans="1:17" ht="15" customHeight="1">
      <c r="A68" s="238">
        <v>43</v>
      </c>
      <c r="B68" s="293" t="s">
        <v>15</v>
      </c>
      <c r="C68" s="286">
        <v>4864946</v>
      </c>
      <c r="D68" s="296" t="s">
        <v>12</v>
      </c>
      <c r="E68" s="279" t="s">
        <v>301</v>
      </c>
      <c r="F68" s="286">
        <v>-1000</v>
      </c>
      <c r="G68" s="290">
        <v>61423</v>
      </c>
      <c r="H68" s="291">
        <v>61423</v>
      </c>
      <c r="I68" s="291">
        <f>G68-H68</f>
        <v>0</v>
      </c>
      <c r="J68" s="291">
        <f>$F68*I68</f>
        <v>0</v>
      </c>
      <c r="K68" s="840">
        <f>J68/1000000</f>
        <v>0</v>
      </c>
      <c r="L68" s="290">
        <v>884</v>
      </c>
      <c r="M68" s="291">
        <v>898</v>
      </c>
      <c r="N68" s="291">
        <f>L68-M68</f>
        <v>-14</v>
      </c>
      <c r="O68" s="291">
        <f>$F68*N68</f>
        <v>14000</v>
      </c>
      <c r="P68" s="840">
        <f>O68/1000000</f>
        <v>1.4E-2</v>
      </c>
      <c r="Q68" s="379"/>
    </row>
    <row r="69" spans="1:17" ht="14.25" customHeight="1">
      <c r="A69" s="238"/>
      <c r="B69" s="295" t="s">
        <v>332</v>
      </c>
      <c r="C69" s="286"/>
      <c r="D69" s="296"/>
      <c r="E69" s="279"/>
      <c r="F69" s="286"/>
      <c r="G69" s="290"/>
      <c r="H69" s="291"/>
      <c r="I69" s="291"/>
      <c r="J69" s="291"/>
      <c r="K69" s="840"/>
      <c r="L69" s="290"/>
      <c r="M69" s="291"/>
      <c r="N69" s="291"/>
      <c r="O69" s="291"/>
      <c r="P69" s="840"/>
      <c r="Q69" s="382"/>
    </row>
    <row r="70" spans="1:17" ht="14.25" customHeight="1">
      <c r="A70" s="238"/>
      <c r="B70" s="295" t="s">
        <v>41</v>
      </c>
      <c r="C70" s="286"/>
      <c r="D70" s="296"/>
      <c r="E70" s="279"/>
      <c r="F70" s="286"/>
      <c r="G70" s="290"/>
      <c r="H70" s="291"/>
      <c r="I70" s="291"/>
      <c r="J70" s="291"/>
      <c r="K70" s="840"/>
      <c r="L70" s="290"/>
      <c r="M70" s="291"/>
      <c r="N70" s="291"/>
      <c r="O70" s="291"/>
      <c r="P70" s="840"/>
      <c r="Q70" s="382"/>
    </row>
    <row r="71" spans="1:17" s="408" customFormat="1" ht="15" customHeight="1" thickBot="1">
      <c r="A71" s="491">
        <v>44</v>
      </c>
      <c r="B71" s="641" t="s">
        <v>42</v>
      </c>
      <c r="C71" s="591">
        <v>4864843</v>
      </c>
      <c r="D71" s="591" t="s">
        <v>12</v>
      </c>
      <c r="E71" s="591" t="s">
        <v>301</v>
      </c>
      <c r="F71" s="591">
        <v>1000</v>
      </c>
      <c r="G71" s="380">
        <v>993408</v>
      </c>
      <c r="H71" s="381">
        <v>993408</v>
      </c>
      <c r="I71" s="591">
        <f>G71-H71</f>
        <v>0</v>
      </c>
      <c r="J71" s="591">
        <f>$F71*I71</f>
        <v>0</v>
      </c>
      <c r="K71" s="842">
        <f>J71/1000000</f>
        <v>0</v>
      </c>
      <c r="L71" s="380">
        <v>24334</v>
      </c>
      <c r="M71" s="381">
        <v>24442</v>
      </c>
      <c r="N71" s="591">
        <f>L71-M71</f>
        <v>-108</v>
      </c>
      <c r="O71" s="591">
        <f>$F71*N71</f>
        <v>-108000</v>
      </c>
      <c r="P71" s="857">
        <f>O71/1000000</f>
        <v>-0.108</v>
      </c>
      <c r="Q71" s="452"/>
    </row>
    <row r="72" spans="1:17" ht="21.75" customHeight="1" thickTop="1" thickBot="1">
      <c r="A72" s="239"/>
      <c r="B72" s="395" t="s">
        <v>268</v>
      </c>
      <c r="C72" s="35"/>
      <c r="D72" s="297"/>
      <c r="E72" s="279"/>
      <c r="F72" s="35"/>
      <c r="G72" s="381"/>
      <c r="H72" s="381"/>
      <c r="I72" s="291"/>
      <c r="J72" s="291"/>
      <c r="K72" s="844"/>
      <c r="L72" s="381"/>
      <c r="M72" s="381"/>
      <c r="N72" s="291"/>
      <c r="O72" s="291"/>
      <c r="P72" s="844"/>
      <c r="Q72" s="441" t="str">
        <f>Q1</f>
        <v>SEPTEMBER-2023</v>
      </c>
    </row>
    <row r="73" spans="1:17" ht="15.95" customHeight="1" thickTop="1">
      <c r="A73" s="237"/>
      <c r="B73" s="292" t="s">
        <v>43</v>
      </c>
      <c r="C73" s="277"/>
      <c r="D73" s="298"/>
      <c r="E73" s="298"/>
      <c r="F73" s="277"/>
      <c r="G73" s="789"/>
      <c r="H73" s="442"/>
      <c r="I73" s="442"/>
      <c r="J73" s="442"/>
      <c r="K73" s="845"/>
      <c r="L73" s="442"/>
      <c r="M73" s="442"/>
      <c r="N73" s="442"/>
      <c r="O73" s="442"/>
      <c r="P73" s="845"/>
      <c r="Q73" s="443"/>
    </row>
    <row r="74" spans="1:17" ht="15.95" customHeight="1">
      <c r="A74" s="238">
        <v>45</v>
      </c>
      <c r="B74" s="409" t="s">
        <v>76</v>
      </c>
      <c r="C74" s="286">
        <v>4902578</v>
      </c>
      <c r="D74" s="297" t="s">
        <v>12</v>
      </c>
      <c r="E74" s="279" t="s">
        <v>301</v>
      </c>
      <c r="F74" s="286">
        <v>300</v>
      </c>
      <c r="G74" s="290">
        <v>998507</v>
      </c>
      <c r="H74" s="291">
        <v>998507</v>
      </c>
      <c r="I74" s="291">
        <f>G74-H74</f>
        <v>0</v>
      </c>
      <c r="J74" s="291">
        <f>$F74*I74</f>
        <v>0</v>
      </c>
      <c r="K74" s="840">
        <f>J74/1000000</f>
        <v>0</v>
      </c>
      <c r="L74" s="290">
        <v>999767</v>
      </c>
      <c r="M74" s="291">
        <v>999767</v>
      </c>
      <c r="N74" s="291">
        <f>L74-M74</f>
        <v>0</v>
      </c>
      <c r="O74" s="291">
        <f>$F74*N74</f>
        <v>0</v>
      </c>
      <c r="P74" s="840">
        <f>O74/1000000</f>
        <v>0</v>
      </c>
      <c r="Q74" s="382"/>
    </row>
    <row r="75" spans="1:17" ht="15.95" customHeight="1">
      <c r="A75" s="238"/>
      <c r="B75" s="294" t="s">
        <v>48</v>
      </c>
      <c r="C75" s="286"/>
      <c r="D75" s="297"/>
      <c r="E75" s="297"/>
      <c r="F75" s="286"/>
      <c r="G75" s="290"/>
      <c r="H75" s="291"/>
      <c r="I75" s="291"/>
      <c r="J75" s="291"/>
      <c r="K75" s="840"/>
      <c r="L75" s="290"/>
      <c r="M75" s="291"/>
      <c r="N75" s="291"/>
      <c r="O75" s="291"/>
      <c r="P75" s="840"/>
      <c r="Q75" s="382"/>
    </row>
    <row r="76" spans="1:17" ht="15.95" customHeight="1">
      <c r="A76" s="238">
        <v>46</v>
      </c>
      <c r="B76" s="293" t="s">
        <v>49</v>
      </c>
      <c r="C76" s="286">
        <v>4865065</v>
      </c>
      <c r="D76" s="296" t="s">
        <v>12</v>
      </c>
      <c r="E76" s="279" t="s">
        <v>301</v>
      </c>
      <c r="F76" s="286">
        <v>266.67</v>
      </c>
      <c r="G76" s="290">
        <v>0</v>
      </c>
      <c r="H76" s="291">
        <v>0</v>
      </c>
      <c r="I76" s="291">
        <f>G76-H76</f>
        <v>0</v>
      </c>
      <c r="J76" s="291">
        <f>$F76*I76</f>
        <v>0</v>
      </c>
      <c r="K76" s="840">
        <f>J76/1000000</f>
        <v>0</v>
      </c>
      <c r="L76" s="290">
        <v>999995</v>
      </c>
      <c r="M76" s="291">
        <v>999999</v>
      </c>
      <c r="N76" s="291">
        <f>L76-M76</f>
        <v>-4</v>
      </c>
      <c r="O76" s="291">
        <f>$F76*N76</f>
        <v>-1066.68</v>
      </c>
      <c r="P76" s="840">
        <f>O76/1000000</f>
        <v>-1.06668E-3</v>
      </c>
      <c r="Q76" s="832"/>
    </row>
    <row r="77" spans="1:17" ht="15.95" customHeight="1">
      <c r="A77" s="238">
        <v>47</v>
      </c>
      <c r="B77" s="293" t="s">
        <v>50</v>
      </c>
      <c r="C77" s="286">
        <v>4902541</v>
      </c>
      <c r="D77" s="296" t="s">
        <v>12</v>
      </c>
      <c r="E77" s="279" t="s">
        <v>301</v>
      </c>
      <c r="F77" s="286">
        <v>100</v>
      </c>
      <c r="G77" s="290">
        <v>999482</v>
      </c>
      <c r="H77" s="291">
        <v>999482</v>
      </c>
      <c r="I77" s="291">
        <f>G77-H77</f>
        <v>0</v>
      </c>
      <c r="J77" s="291">
        <f>$F77*I77</f>
        <v>0</v>
      </c>
      <c r="K77" s="840">
        <f>J77/1000000</f>
        <v>0</v>
      </c>
      <c r="L77" s="290">
        <v>999486</v>
      </c>
      <c r="M77" s="291">
        <v>999486</v>
      </c>
      <c r="N77" s="291">
        <f>L77-M77</f>
        <v>0</v>
      </c>
      <c r="O77" s="291">
        <f>$F77*N77</f>
        <v>0</v>
      </c>
      <c r="P77" s="840">
        <f>O77/1000000</f>
        <v>0</v>
      </c>
      <c r="Q77" s="382"/>
    </row>
    <row r="78" spans="1:17" ht="15.95" customHeight="1">
      <c r="A78" s="238">
        <v>48</v>
      </c>
      <c r="B78" s="293" t="s">
        <v>51</v>
      </c>
      <c r="C78" s="286">
        <v>4902539</v>
      </c>
      <c r="D78" s="296" t="s">
        <v>12</v>
      </c>
      <c r="E78" s="279" t="s">
        <v>301</v>
      </c>
      <c r="F78" s="286">
        <v>100</v>
      </c>
      <c r="G78" s="290">
        <v>3230</v>
      </c>
      <c r="H78" s="291">
        <v>3230</v>
      </c>
      <c r="I78" s="291">
        <f>G78-H78</f>
        <v>0</v>
      </c>
      <c r="J78" s="291">
        <f>$F78*I78</f>
        <v>0</v>
      </c>
      <c r="K78" s="840">
        <f>J78/1000000</f>
        <v>0</v>
      </c>
      <c r="L78" s="290">
        <v>35436</v>
      </c>
      <c r="M78" s="291">
        <v>35243</v>
      </c>
      <c r="N78" s="291">
        <f>L78-M78</f>
        <v>193</v>
      </c>
      <c r="O78" s="291">
        <f>$F78*N78</f>
        <v>19300</v>
      </c>
      <c r="P78" s="840">
        <f>O78/1000000</f>
        <v>1.9300000000000001E-2</v>
      </c>
      <c r="Q78" s="382"/>
    </row>
    <row r="79" spans="1:17" ht="15.95" customHeight="1">
      <c r="A79" s="238"/>
      <c r="B79" s="294" t="s">
        <v>52</v>
      </c>
      <c r="C79" s="286"/>
      <c r="D79" s="297"/>
      <c r="E79" s="297"/>
      <c r="F79" s="286"/>
      <c r="G79" s="290"/>
      <c r="H79" s="291"/>
      <c r="I79" s="291"/>
      <c r="J79" s="291"/>
      <c r="K79" s="840"/>
      <c r="L79" s="290"/>
      <c r="M79" s="291"/>
      <c r="N79" s="291"/>
      <c r="O79" s="291"/>
      <c r="P79" s="840"/>
      <c r="Q79" s="382"/>
    </row>
    <row r="80" spans="1:17" ht="15.95" customHeight="1">
      <c r="A80" s="238">
        <v>49</v>
      </c>
      <c r="B80" s="293" t="s">
        <v>53</v>
      </c>
      <c r="C80" s="286">
        <v>4902591</v>
      </c>
      <c r="D80" s="296" t="s">
        <v>12</v>
      </c>
      <c r="E80" s="279" t="s">
        <v>301</v>
      </c>
      <c r="F80" s="286">
        <v>1333</v>
      </c>
      <c r="G80" s="290">
        <v>747</v>
      </c>
      <c r="H80" s="291">
        <v>744</v>
      </c>
      <c r="I80" s="291">
        <f t="shared" ref="I80:I85" si="12">G80-H80</f>
        <v>3</v>
      </c>
      <c r="J80" s="291">
        <f t="shared" ref="J80:J85" si="13">$F80*I80</f>
        <v>3999</v>
      </c>
      <c r="K80" s="840">
        <f t="shared" ref="K80:K85" si="14">J80/1000000</f>
        <v>3.999E-3</v>
      </c>
      <c r="L80" s="290">
        <v>640</v>
      </c>
      <c r="M80" s="291">
        <v>638</v>
      </c>
      <c r="N80" s="291">
        <f t="shared" ref="N80:N85" si="15">L80-M80</f>
        <v>2</v>
      </c>
      <c r="O80" s="291">
        <f t="shared" ref="O80:O85" si="16">$F80*N80</f>
        <v>2666</v>
      </c>
      <c r="P80" s="840">
        <f t="shared" ref="P80:P85" si="17">O80/1000000</f>
        <v>2.666E-3</v>
      </c>
      <c r="Q80" s="382"/>
    </row>
    <row r="81" spans="1:17" ht="15.95" customHeight="1">
      <c r="A81" s="238">
        <v>50</v>
      </c>
      <c r="B81" s="293" t="s">
        <v>54</v>
      </c>
      <c r="C81" s="286">
        <v>4902528</v>
      </c>
      <c r="D81" s="296" t="s">
        <v>12</v>
      </c>
      <c r="E81" s="279" t="s">
        <v>301</v>
      </c>
      <c r="F81" s="286">
        <v>100</v>
      </c>
      <c r="G81" s="290">
        <v>298</v>
      </c>
      <c r="H81" s="291">
        <v>298</v>
      </c>
      <c r="I81" s="291">
        <f>G81-H81</f>
        <v>0</v>
      </c>
      <c r="J81" s="291">
        <f>$F81*I81</f>
        <v>0</v>
      </c>
      <c r="K81" s="840">
        <f>J81/1000000</f>
        <v>0</v>
      </c>
      <c r="L81" s="290">
        <v>4664</v>
      </c>
      <c r="M81" s="291">
        <v>4664</v>
      </c>
      <c r="N81" s="291">
        <f>L81-M81</f>
        <v>0</v>
      </c>
      <c r="O81" s="291">
        <f>$F81*N81</f>
        <v>0</v>
      </c>
      <c r="P81" s="840">
        <f>O81/1000000</f>
        <v>0</v>
      </c>
      <c r="Q81" s="382"/>
    </row>
    <row r="82" spans="1:17" ht="15.95" customHeight="1">
      <c r="A82" s="238">
        <v>51</v>
      </c>
      <c r="B82" s="293" t="s">
        <v>55</v>
      </c>
      <c r="C82" s="286">
        <v>4902523</v>
      </c>
      <c r="D82" s="296" t="s">
        <v>12</v>
      </c>
      <c r="E82" s="279" t="s">
        <v>301</v>
      </c>
      <c r="F82" s="286">
        <v>100</v>
      </c>
      <c r="G82" s="290">
        <v>999815</v>
      </c>
      <c r="H82" s="291">
        <v>999815</v>
      </c>
      <c r="I82" s="291">
        <f t="shared" si="12"/>
        <v>0</v>
      </c>
      <c r="J82" s="291">
        <f t="shared" si="13"/>
        <v>0</v>
      </c>
      <c r="K82" s="840">
        <f t="shared" si="14"/>
        <v>0</v>
      </c>
      <c r="L82" s="290">
        <v>999943</v>
      </c>
      <c r="M82" s="291">
        <v>999943</v>
      </c>
      <c r="N82" s="291">
        <f t="shared" si="15"/>
        <v>0</v>
      </c>
      <c r="O82" s="291">
        <f t="shared" si="16"/>
        <v>0</v>
      </c>
      <c r="P82" s="840">
        <f t="shared" si="17"/>
        <v>0</v>
      </c>
      <c r="Q82" s="382"/>
    </row>
    <row r="83" spans="1:17" ht="15.95" customHeight="1">
      <c r="A83" s="238">
        <v>52</v>
      </c>
      <c r="B83" s="293" t="s">
        <v>56</v>
      </c>
      <c r="C83" s="286">
        <v>4865093</v>
      </c>
      <c r="D83" s="296" t="s">
        <v>12</v>
      </c>
      <c r="E83" s="279" t="s">
        <v>301</v>
      </c>
      <c r="F83" s="286">
        <v>100</v>
      </c>
      <c r="G83" s="290">
        <v>0</v>
      </c>
      <c r="H83" s="291">
        <v>0</v>
      </c>
      <c r="I83" s="291">
        <f>G83-H83</f>
        <v>0</v>
      </c>
      <c r="J83" s="291">
        <f>$F83*I83</f>
        <v>0</v>
      </c>
      <c r="K83" s="840">
        <f>J83/1000000</f>
        <v>0</v>
      </c>
      <c r="L83" s="290">
        <v>0</v>
      </c>
      <c r="M83" s="291">
        <v>0</v>
      </c>
      <c r="N83" s="291">
        <f>L83-M83</f>
        <v>0</v>
      </c>
      <c r="O83" s="291">
        <f>$F83*N83</f>
        <v>0</v>
      </c>
      <c r="P83" s="840">
        <f>O83/1000000</f>
        <v>0</v>
      </c>
      <c r="Q83" s="382"/>
    </row>
    <row r="84" spans="1:17" ht="15.95" customHeight="1">
      <c r="A84" s="238">
        <v>53</v>
      </c>
      <c r="B84" s="293" t="s">
        <v>57</v>
      </c>
      <c r="C84" s="286">
        <v>4902548</v>
      </c>
      <c r="D84" s="296" t="s">
        <v>12</v>
      </c>
      <c r="E84" s="279" t="s">
        <v>301</v>
      </c>
      <c r="F84" s="790">
        <v>100</v>
      </c>
      <c r="G84" s="290">
        <v>0</v>
      </c>
      <c r="H84" s="291">
        <v>0</v>
      </c>
      <c r="I84" s="291">
        <f t="shared" si="12"/>
        <v>0</v>
      </c>
      <c r="J84" s="291">
        <f t="shared" si="13"/>
        <v>0</v>
      </c>
      <c r="K84" s="840">
        <f t="shared" si="14"/>
        <v>0</v>
      </c>
      <c r="L84" s="290">
        <v>0</v>
      </c>
      <c r="M84" s="291">
        <v>0</v>
      </c>
      <c r="N84" s="291">
        <f t="shared" si="15"/>
        <v>0</v>
      </c>
      <c r="O84" s="291">
        <f t="shared" si="16"/>
        <v>0</v>
      </c>
      <c r="P84" s="840">
        <f t="shared" si="17"/>
        <v>0</v>
      </c>
      <c r="Q84" s="403"/>
    </row>
    <row r="85" spans="1:17" ht="15.95" customHeight="1">
      <c r="A85" s="238">
        <v>54</v>
      </c>
      <c r="B85" s="293" t="s">
        <v>58</v>
      </c>
      <c r="C85" s="286">
        <v>4902564</v>
      </c>
      <c r="D85" s="296" t="s">
        <v>12</v>
      </c>
      <c r="E85" s="279" t="s">
        <v>301</v>
      </c>
      <c r="F85" s="286">
        <v>100</v>
      </c>
      <c r="G85" s="290">
        <v>1641</v>
      </c>
      <c r="H85" s="291">
        <v>1636</v>
      </c>
      <c r="I85" s="291">
        <f t="shared" si="12"/>
        <v>5</v>
      </c>
      <c r="J85" s="291">
        <f t="shared" si="13"/>
        <v>500</v>
      </c>
      <c r="K85" s="840">
        <f t="shared" si="14"/>
        <v>5.0000000000000001E-4</v>
      </c>
      <c r="L85" s="290">
        <v>12125</v>
      </c>
      <c r="M85" s="291">
        <v>11885</v>
      </c>
      <c r="N85" s="291">
        <f t="shared" si="15"/>
        <v>240</v>
      </c>
      <c r="O85" s="291">
        <f t="shared" si="16"/>
        <v>24000</v>
      </c>
      <c r="P85" s="840">
        <f t="shared" si="17"/>
        <v>2.4E-2</v>
      </c>
      <c r="Q85" s="390"/>
    </row>
    <row r="86" spans="1:17" ht="15.95" customHeight="1">
      <c r="A86" s="238"/>
      <c r="B86" s="294" t="s">
        <v>60</v>
      </c>
      <c r="C86" s="286"/>
      <c r="D86" s="297"/>
      <c r="E86" s="297"/>
      <c r="F86" s="286"/>
      <c r="G86" s="290"/>
      <c r="H86" s="291"/>
      <c r="I86" s="291"/>
      <c r="J86" s="291"/>
      <c r="K86" s="840"/>
      <c r="L86" s="290"/>
      <c r="M86" s="291"/>
      <c r="N86" s="291"/>
      <c r="O86" s="291"/>
      <c r="P86" s="840"/>
      <c r="Q86" s="382"/>
    </row>
    <row r="87" spans="1:17" ht="15.95" customHeight="1">
      <c r="A87" s="238">
        <v>55</v>
      </c>
      <c r="B87" s="293" t="s">
        <v>61</v>
      </c>
      <c r="C87" s="286">
        <v>4902519</v>
      </c>
      <c r="D87" s="296" t="s">
        <v>12</v>
      </c>
      <c r="E87" s="279" t="s">
        <v>301</v>
      </c>
      <c r="F87" s="286">
        <v>500</v>
      </c>
      <c r="G87" s="290">
        <v>0</v>
      </c>
      <c r="H87" s="291">
        <v>0</v>
      </c>
      <c r="I87" s="291">
        <f>G87-H87</f>
        <v>0</v>
      </c>
      <c r="J87" s="291">
        <f>$F87*I87</f>
        <v>0</v>
      </c>
      <c r="K87" s="840">
        <f>J87/1000000</f>
        <v>0</v>
      </c>
      <c r="L87" s="290">
        <v>0</v>
      </c>
      <c r="M87" s="291">
        <v>0</v>
      </c>
      <c r="N87" s="291">
        <f>L87-M87</f>
        <v>0</v>
      </c>
      <c r="O87" s="291">
        <f>$F87*N87</f>
        <v>0</v>
      </c>
      <c r="P87" s="840">
        <f>O87/1000000</f>
        <v>0</v>
      </c>
      <c r="Q87" s="382"/>
    </row>
    <row r="88" spans="1:17" ht="15.95" customHeight="1">
      <c r="A88" s="238">
        <v>56</v>
      </c>
      <c r="B88" s="293" t="s">
        <v>62</v>
      </c>
      <c r="C88" s="286">
        <v>4902579</v>
      </c>
      <c r="D88" s="296" t="s">
        <v>12</v>
      </c>
      <c r="E88" s="279" t="s">
        <v>301</v>
      </c>
      <c r="F88" s="286">
        <v>500</v>
      </c>
      <c r="G88" s="290">
        <v>999855</v>
      </c>
      <c r="H88" s="291">
        <v>999852</v>
      </c>
      <c r="I88" s="291">
        <f>G88-H88</f>
        <v>3</v>
      </c>
      <c r="J88" s="291">
        <f>$F88*I88</f>
        <v>1500</v>
      </c>
      <c r="K88" s="840">
        <f>J88/1000000</f>
        <v>1.5E-3</v>
      </c>
      <c r="L88" s="290">
        <v>2470</v>
      </c>
      <c r="M88" s="291">
        <v>2468</v>
      </c>
      <c r="N88" s="291">
        <f>L88-M88</f>
        <v>2</v>
      </c>
      <c r="O88" s="291">
        <f>$F88*N88</f>
        <v>1000</v>
      </c>
      <c r="P88" s="840">
        <f>O88/1000000</f>
        <v>1E-3</v>
      </c>
      <c r="Q88" s="382"/>
    </row>
    <row r="89" spans="1:17" ht="15.95" customHeight="1">
      <c r="A89" s="238">
        <v>57</v>
      </c>
      <c r="B89" s="293" t="s">
        <v>63</v>
      </c>
      <c r="C89" s="286">
        <v>4865089</v>
      </c>
      <c r="D89" s="296" t="s">
        <v>12</v>
      </c>
      <c r="E89" s="279" t="s">
        <v>301</v>
      </c>
      <c r="F89" s="790">
        <v>500</v>
      </c>
      <c r="G89" s="290">
        <v>999998</v>
      </c>
      <c r="H89" s="291">
        <v>999998</v>
      </c>
      <c r="I89" s="291">
        <f>G89-H89</f>
        <v>0</v>
      </c>
      <c r="J89" s="291">
        <f>$F89*I89</f>
        <v>0</v>
      </c>
      <c r="K89" s="840">
        <f>J89/1000000</f>
        <v>0</v>
      </c>
      <c r="L89" s="290">
        <v>27</v>
      </c>
      <c r="M89" s="291">
        <v>20</v>
      </c>
      <c r="N89" s="291">
        <f>L89-M89</f>
        <v>7</v>
      </c>
      <c r="O89" s="291">
        <f>$F89*N89</f>
        <v>3500</v>
      </c>
      <c r="P89" s="840">
        <f>O89/1000000</f>
        <v>3.5000000000000001E-3</v>
      </c>
      <c r="Q89" s="382"/>
    </row>
    <row r="90" spans="1:17" ht="15.95" customHeight="1">
      <c r="A90" s="238">
        <v>58</v>
      </c>
      <c r="B90" s="293" t="s">
        <v>64</v>
      </c>
      <c r="C90" s="286">
        <v>4865090</v>
      </c>
      <c r="D90" s="296" t="s">
        <v>12</v>
      </c>
      <c r="E90" s="279" t="s">
        <v>301</v>
      </c>
      <c r="F90" s="790">
        <v>500</v>
      </c>
      <c r="G90" s="290">
        <v>1193</v>
      </c>
      <c r="H90" s="291">
        <v>1193</v>
      </c>
      <c r="I90" s="291">
        <f>G90-H90</f>
        <v>0</v>
      </c>
      <c r="J90" s="291">
        <f>$F90*I90</f>
        <v>0</v>
      </c>
      <c r="K90" s="840">
        <f>J90/1000000</f>
        <v>0</v>
      </c>
      <c r="L90" s="290">
        <v>1664</v>
      </c>
      <c r="M90" s="291">
        <v>1646</v>
      </c>
      <c r="N90" s="291">
        <f>L90-M90</f>
        <v>18</v>
      </c>
      <c r="O90" s="291">
        <f>$F90*N90</f>
        <v>9000</v>
      </c>
      <c r="P90" s="840">
        <f>O90/1000000</f>
        <v>8.9999999999999993E-3</v>
      </c>
      <c r="Q90" s="382"/>
    </row>
    <row r="91" spans="1:17" ht="15.95" customHeight="1">
      <c r="A91" s="551"/>
      <c r="B91" s="294" t="s">
        <v>66</v>
      </c>
      <c r="C91" s="286"/>
      <c r="D91" s="297"/>
      <c r="E91" s="297"/>
      <c r="F91" s="286"/>
      <c r="G91" s="290"/>
      <c r="H91" s="291"/>
      <c r="I91" s="291"/>
      <c r="J91" s="291"/>
      <c r="K91" s="840"/>
      <c r="L91" s="290"/>
      <c r="M91" s="291"/>
      <c r="N91" s="291"/>
      <c r="O91" s="291"/>
      <c r="P91" s="840"/>
      <c r="Q91" s="382"/>
    </row>
    <row r="92" spans="1:17" ht="15.95" customHeight="1">
      <c r="A92" s="238">
        <v>59</v>
      </c>
      <c r="B92" s="293" t="s">
        <v>59</v>
      </c>
      <c r="C92" s="286">
        <v>4902568</v>
      </c>
      <c r="D92" s="296" t="s">
        <v>12</v>
      </c>
      <c r="E92" s="279" t="s">
        <v>301</v>
      </c>
      <c r="F92" s="286">
        <v>100</v>
      </c>
      <c r="G92" s="290">
        <v>992783</v>
      </c>
      <c r="H92" s="291">
        <v>992784</v>
      </c>
      <c r="I92" s="291">
        <f>G92-H92</f>
        <v>-1</v>
      </c>
      <c r="J92" s="291">
        <f>$F92*I92</f>
        <v>-100</v>
      </c>
      <c r="K92" s="840">
        <f>J92/1000000</f>
        <v>-1E-4</v>
      </c>
      <c r="L92" s="290">
        <v>3594</v>
      </c>
      <c r="M92" s="291">
        <v>3375</v>
      </c>
      <c r="N92" s="291">
        <f>L92-M92</f>
        <v>219</v>
      </c>
      <c r="O92" s="291">
        <f>$F92*N92</f>
        <v>21900</v>
      </c>
      <c r="P92" s="840">
        <f>O92/1000000</f>
        <v>2.1899999999999999E-2</v>
      </c>
      <c r="Q92" s="390"/>
    </row>
    <row r="93" spans="1:17" ht="15.95" customHeight="1">
      <c r="A93" s="551"/>
      <c r="B93" s="294" t="s">
        <v>67</v>
      </c>
      <c r="C93" s="286"/>
      <c r="D93" s="297"/>
      <c r="E93" s="297"/>
      <c r="F93" s="286"/>
      <c r="G93" s="290"/>
      <c r="H93" s="291"/>
      <c r="I93" s="291"/>
      <c r="J93" s="291"/>
      <c r="K93" s="840"/>
      <c r="L93" s="290"/>
      <c r="M93" s="291"/>
      <c r="N93" s="291"/>
      <c r="O93" s="291"/>
      <c r="P93" s="840"/>
      <c r="Q93" s="382"/>
    </row>
    <row r="94" spans="1:17" ht="15.75" customHeight="1">
      <c r="A94" s="238">
        <v>60</v>
      </c>
      <c r="B94" s="293" t="s">
        <v>68</v>
      </c>
      <c r="C94" s="286">
        <v>4902599</v>
      </c>
      <c r="D94" s="296" t="s">
        <v>12</v>
      </c>
      <c r="E94" s="279" t="s">
        <v>301</v>
      </c>
      <c r="F94" s="790">
        <v>1333.33</v>
      </c>
      <c r="G94" s="290">
        <v>24</v>
      </c>
      <c r="H94" s="291">
        <v>17</v>
      </c>
      <c r="I94" s="291">
        <f>G94-H94</f>
        <v>7</v>
      </c>
      <c r="J94" s="291">
        <f>$F94*I94</f>
        <v>9333.31</v>
      </c>
      <c r="K94" s="840">
        <f>J94/1000000</f>
        <v>9.3333099999999992E-3</v>
      </c>
      <c r="L94" s="290">
        <v>78</v>
      </c>
      <c r="M94" s="291">
        <v>72</v>
      </c>
      <c r="N94" s="291">
        <f>L94-M94</f>
        <v>6</v>
      </c>
      <c r="O94" s="291">
        <f>$F94*N94</f>
        <v>7999.98</v>
      </c>
      <c r="P94" s="840">
        <f>O94/1000000</f>
        <v>7.9999800000000003E-3</v>
      </c>
      <c r="Q94" s="382"/>
    </row>
    <row r="95" spans="1:17" ht="15.95" customHeight="1">
      <c r="A95" s="238">
        <v>61</v>
      </c>
      <c r="B95" s="293" t="s">
        <v>69</v>
      </c>
      <c r="C95" s="286">
        <v>4902520</v>
      </c>
      <c r="D95" s="296" t="s">
        <v>12</v>
      </c>
      <c r="E95" s="279" t="s">
        <v>301</v>
      </c>
      <c r="F95" s="286">
        <v>100</v>
      </c>
      <c r="G95" s="290">
        <v>18906</v>
      </c>
      <c r="H95" s="291">
        <v>18356</v>
      </c>
      <c r="I95" s="291">
        <f>G95-H95</f>
        <v>550</v>
      </c>
      <c r="J95" s="291">
        <f>$F95*I95</f>
        <v>55000</v>
      </c>
      <c r="K95" s="840">
        <f>J95/1000000</f>
        <v>5.5E-2</v>
      </c>
      <c r="L95" s="290">
        <v>6657</v>
      </c>
      <c r="M95" s="291">
        <v>6603</v>
      </c>
      <c r="N95" s="291">
        <f>L95-M95</f>
        <v>54</v>
      </c>
      <c r="O95" s="291">
        <f>$F95*N95</f>
        <v>5400</v>
      </c>
      <c r="P95" s="840">
        <f>O95/1000000</f>
        <v>5.4000000000000003E-3</v>
      </c>
      <c r="Q95" s="382"/>
    </row>
    <row r="96" spans="1:17" ht="15.95" customHeight="1">
      <c r="A96" s="238">
        <v>62</v>
      </c>
      <c r="B96" s="293" t="s">
        <v>70</v>
      </c>
      <c r="C96" s="286">
        <v>4902577</v>
      </c>
      <c r="D96" s="296" t="s">
        <v>12</v>
      </c>
      <c r="E96" s="279" t="s">
        <v>301</v>
      </c>
      <c r="F96" s="286">
        <v>100</v>
      </c>
      <c r="G96" s="290">
        <v>2093</v>
      </c>
      <c r="H96" s="291">
        <v>1706</v>
      </c>
      <c r="I96" s="291">
        <f>G96-H96</f>
        <v>387</v>
      </c>
      <c r="J96" s="291">
        <f>$F96*I96</f>
        <v>38700</v>
      </c>
      <c r="K96" s="840">
        <f>J96/1000000</f>
        <v>3.8699999999999998E-2</v>
      </c>
      <c r="L96" s="290">
        <v>224</v>
      </c>
      <c r="M96" s="291">
        <v>184</v>
      </c>
      <c r="N96" s="291">
        <f>L96-M96</f>
        <v>40</v>
      </c>
      <c r="O96" s="291">
        <f>$F96*N96</f>
        <v>4000</v>
      </c>
      <c r="P96" s="840">
        <f>O96/1000000</f>
        <v>4.0000000000000001E-3</v>
      </c>
      <c r="Q96" s="390"/>
    </row>
    <row r="97" spans="1:17" ht="15.95" customHeight="1">
      <c r="A97" s="238"/>
      <c r="B97" s="294" t="s">
        <v>30</v>
      </c>
      <c r="C97" s="286"/>
      <c r="D97" s="297"/>
      <c r="E97" s="297"/>
      <c r="F97" s="286"/>
      <c r="G97" s="290"/>
      <c r="H97" s="291"/>
      <c r="I97" s="291"/>
      <c r="J97" s="291"/>
      <c r="K97" s="840"/>
      <c r="L97" s="290"/>
      <c r="M97" s="291"/>
      <c r="N97" s="291"/>
      <c r="O97" s="291"/>
      <c r="P97" s="840"/>
      <c r="Q97" s="382"/>
    </row>
    <row r="98" spans="1:17" ht="15.95" customHeight="1">
      <c r="A98" s="238">
        <v>63</v>
      </c>
      <c r="B98" s="293" t="s">
        <v>65</v>
      </c>
      <c r="C98" s="286">
        <v>4864797</v>
      </c>
      <c r="D98" s="296" t="s">
        <v>12</v>
      </c>
      <c r="E98" s="279" t="s">
        <v>301</v>
      </c>
      <c r="F98" s="286">
        <v>100</v>
      </c>
      <c r="G98" s="290">
        <v>60482</v>
      </c>
      <c r="H98" s="291">
        <v>60188</v>
      </c>
      <c r="I98" s="291">
        <f>G98-H98</f>
        <v>294</v>
      </c>
      <c r="J98" s="291">
        <f>$F98*I98</f>
        <v>29400</v>
      </c>
      <c r="K98" s="840">
        <f>J98/1000000</f>
        <v>2.9399999999999999E-2</v>
      </c>
      <c r="L98" s="290">
        <v>2652</v>
      </c>
      <c r="M98" s="291">
        <v>2638</v>
      </c>
      <c r="N98" s="291">
        <f>L98-M98</f>
        <v>14</v>
      </c>
      <c r="O98" s="291">
        <f>$F98*N98</f>
        <v>1400</v>
      </c>
      <c r="P98" s="840">
        <f>O98/1000000</f>
        <v>1.4E-3</v>
      </c>
      <c r="Q98" s="382"/>
    </row>
    <row r="99" spans="1:17" ht="15.95" customHeight="1">
      <c r="A99" s="276">
        <v>64</v>
      </c>
      <c r="B99" s="293" t="s">
        <v>215</v>
      </c>
      <c r="C99" s="286">
        <v>4865074</v>
      </c>
      <c r="D99" s="296" t="s">
        <v>12</v>
      </c>
      <c r="E99" s="279" t="s">
        <v>301</v>
      </c>
      <c r="F99" s="286">
        <v>133.33000000000001</v>
      </c>
      <c r="G99" s="290">
        <v>443</v>
      </c>
      <c r="H99" s="291">
        <v>443</v>
      </c>
      <c r="I99" s="291">
        <f>G99-H99</f>
        <v>0</v>
      </c>
      <c r="J99" s="291">
        <f>$F99*I99</f>
        <v>0</v>
      </c>
      <c r="K99" s="840">
        <f>J99/1000000</f>
        <v>0</v>
      </c>
      <c r="L99" s="290">
        <v>1218</v>
      </c>
      <c r="M99" s="291">
        <v>1168</v>
      </c>
      <c r="N99" s="291">
        <f>L99-M99</f>
        <v>50</v>
      </c>
      <c r="O99" s="291">
        <f>$F99*N99</f>
        <v>6666.5000000000009</v>
      </c>
      <c r="P99" s="840">
        <f>O99/1000000</f>
        <v>6.6665000000000006E-3</v>
      </c>
      <c r="Q99" s="382"/>
    </row>
    <row r="100" spans="1:17" ht="15.95" customHeight="1">
      <c r="A100" s="276">
        <v>65</v>
      </c>
      <c r="B100" s="293" t="s">
        <v>75</v>
      </c>
      <c r="C100" s="286">
        <v>4902585</v>
      </c>
      <c r="D100" s="296" t="s">
        <v>12</v>
      </c>
      <c r="E100" s="279" t="s">
        <v>301</v>
      </c>
      <c r="F100" s="286">
        <v>-400</v>
      </c>
      <c r="G100" s="290">
        <v>999998</v>
      </c>
      <c r="H100" s="291">
        <v>999998</v>
      </c>
      <c r="I100" s="291">
        <f>G100-H100</f>
        <v>0</v>
      </c>
      <c r="J100" s="291">
        <f>$F100*I100</f>
        <v>0</v>
      </c>
      <c r="K100" s="840">
        <f>J100/1000000</f>
        <v>0</v>
      </c>
      <c r="L100" s="290">
        <v>9</v>
      </c>
      <c r="M100" s="291">
        <v>10</v>
      </c>
      <c r="N100" s="291">
        <f>L100-M100</f>
        <v>-1</v>
      </c>
      <c r="O100" s="291">
        <f>$F100*N100</f>
        <v>400</v>
      </c>
      <c r="P100" s="840">
        <f>O100/1000000</f>
        <v>4.0000000000000002E-4</v>
      </c>
      <c r="Q100" s="545"/>
    </row>
    <row r="101" spans="1:17" ht="15.95" customHeight="1">
      <c r="A101" s="551"/>
      <c r="B101" s="294" t="s">
        <v>71</v>
      </c>
      <c r="C101" s="286"/>
      <c r="D101" s="296"/>
      <c r="E101" s="296"/>
      <c r="F101" s="286"/>
      <c r="G101" s="290"/>
      <c r="H101" s="291"/>
      <c r="I101" s="291"/>
      <c r="J101" s="291"/>
      <c r="K101" s="840"/>
      <c r="L101" s="290"/>
      <c r="M101" s="291"/>
      <c r="N101" s="291"/>
      <c r="O101" s="291"/>
      <c r="P101" s="840"/>
      <c r="Q101" s="545"/>
    </row>
    <row r="102" spans="1:17" ht="16.5">
      <c r="A102" s="276">
        <v>66</v>
      </c>
      <c r="B102" s="605" t="s">
        <v>72</v>
      </c>
      <c r="C102" s="286">
        <v>4902529</v>
      </c>
      <c r="D102" s="296" t="s">
        <v>12</v>
      </c>
      <c r="E102" s="279" t="s">
        <v>301</v>
      </c>
      <c r="F102" s="286">
        <v>-400</v>
      </c>
      <c r="G102" s="290">
        <v>999999</v>
      </c>
      <c r="H102" s="291">
        <v>999999</v>
      </c>
      <c r="I102" s="291">
        <f>G102-H102</f>
        <v>0</v>
      </c>
      <c r="J102" s="291">
        <f>$F102*I102</f>
        <v>0</v>
      </c>
      <c r="K102" s="840">
        <f>J102/1000000</f>
        <v>0</v>
      </c>
      <c r="L102" s="290">
        <v>999999</v>
      </c>
      <c r="M102" s="291">
        <v>999999</v>
      </c>
      <c r="N102" s="291">
        <f>L102-M102</f>
        <v>0</v>
      </c>
      <c r="O102" s="291">
        <f>$F102*N102</f>
        <v>0</v>
      </c>
      <c r="P102" s="840">
        <f>O102/1000000</f>
        <v>0</v>
      </c>
      <c r="Q102" s="751"/>
    </row>
    <row r="103" spans="1:17" ht="16.5">
      <c r="A103" s="276">
        <v>67</v>
      </c>
      <c r="B103" s="605" t="s">
        <v>73</v>
      </c>
      <c r="C103" s="286">
        <v>4902525</v>
      </c>
      <c r="D103" s="296" t="s">
        <v>12</v>
      </c>
      <c r="E103" s="279" t="s">
        <v>301</v>
      </c>
      <c r="F103" s="286">
        <v>400</v>
      </c>
      <c r="G103" s="290">
        <v>999893</v>
      </c>
      <c r="H103" s="291">
        <v>999893</v>
      </c>
      <c r="I103" s="291">
        <f>G103-H103</f>
        <v>0</v>
      </c>
      <c r="J103" s="291">
        <f>$F103*I103</f>
        <v>0</v>
      </c>
      <c r="K103" s="840">
        <f>J103/1000000</f>
        <v>0</v>
      </c>
      <c r="L103" s="290">
        <v>999459</v>
      </c>
      <c r="M103" s="291">
        <v>999459</v>
      </c>
      <c r="N103" s="291">
        <f>L103-M103</f>
        <v>0</v>
      </c>
      <c r="O103" s="291">
        <f>$F103*N103</f>
        <v>0</v>
      </c>
      <c r="P103" s="840">
        <f>O103/1000000</f>
        <v>0</v>
      </c>
      <c r="Q103" s="390"/>
    </row>
    <row r="104" spans="1:17" ht="16.5">
      <c r="A104" s="551"/>
      <c r="B104" s="294" t="s">
        <v>336</v>
      </c>
      <c r="C104" s="286"/>
      <c r="D104" s="296"/>
      <c r="E104" s="279"/>
      <c r="F104" s="286"/>
      <c r="G104" s="290"/>
      <c r="H104" s="291"/>
      <c r="I104" s="291"/>
      <c r="J104" s="291"/>
      <c r="K104" s="840"/>
      <c r="L104" s="290"/>
      <c r="M104" s="291"/>
      <c r="N104" s="291"/>
      <c r="O104" s="291"/>
      <c r="P104" s="840"/>
      <c r="Q104" s="382"/>
    </row>
    <row r="105" spans="1:17" ht="18">
      <c r="A105" s="276">
        <v>68</v>
      </c>
      <c r="B105" s="293" t="s">
        <v>342</v>
      </c>
      <c r="C105" s="265">
        <v>4864983</v>
      </c>
      <c r="D105" s="102" t="s">
        <v>12</v>
      </c>
      <c r="E105" s="85" t="s">
        <v>301</v>
      </c>
      <c r="F105" s="352">
        <v>800</v>
      </c>
      <c r="G105" s="290">
        <v>932131</v>
      </c>
      <c r="H105" s="291">
        <v>932191</v>
      </c>
      <c r="I105" s="274">
        <f>G105-H105</f>
        <v>-60</v>
      </c>
      <c r="J105" s="274">
        <f>$F105*I105</f>
        <v>-48000</v>
      </c>
      <c r="K105" s="846">
        <f>J105/1000000</f>
        <v>-4.8000000000000001E-2</v>
      </c>
      <c r="L105" s="290">
        <v>999689</v>
      </c>
      <c r="M105" s="291">
        <v>999693</v>
      </c>
      <c r="N105" s="274">
        <f>L105-M105</f>
        <v>-4</v>
      </c>
      <c r="O105" s="274">
        <f>$F105*N105</f>
        <v>-3200</v>
      </c>
      <c r="P105" s="846">
        <f>O105/1000000</f>
        <v>-3.2000000000000002E-3</v>
      </c>
      <c r="Q105" s="382"/>
    </row>
    <row r="106" spans="1:17" ht="18">
      <c r="A106" s="276">
        <v>69</v>
      </c>
      <c r="B106" s="293" t="s">
        <v>352</v>
      </c>
      <c r="C106" s="265">
        <v>4865032</v>
      </c>
      <c r="D106" s="102" t="s">
        <v>12</v>
      </c>
      <c r="E106" s="85" t="s">
        <v>301</v>
      </c>
      <c r="F106" s="286">
        <v>800</v>
      </c>
      <c r="G106" s="290">
        <v>993634</v>
      </c>
      <c r="H106" s="291">
        <v>993670</v>
      </c>
      <c r="I106" s="274">
        <f>G106-H106</f>
        <v>-36</v>
      </c>
      <c r="J106" s="274">
        <f>$F106*I106</f>
        <v>-28800</v>
      </c>
      <c r="K106" s="846">
        <f>J106/1000000</f>
        <v>-2.8799999999999999E-2</v>
      </c>
      <c r="L106" s="290">
        <v>999999</v>
      </c>
      <c r="M106" s="291">
        <v>999999</v>
      </c>
      <c r="N106" s="274">
        <f>L106-M106</f>
        <v>0</v>
      </c>
      <c r="O106" s="274">
        <f>$F106*N106</f>
        <v>0</v>
      </c>
      <c r="P106" s="846">
        <f>O106/1000000</f>
        <v>0</v>
      </c>
      <c r="Q106" s="390"/>
    </row>
    <row r="107" spans="1:17" ht="18">
      <c r="A107" s="551"/>
      <c r="B107" s="294" t="s">
        <v>366</v>
      </c>
      <c r="C107" s="265"/>
      <c r="D107" s="102"/>
      <c r="E107" s="85"/>
      <c r="F107" s="286"/>
      <c r="G107" s="290"/>
      <c r="H107" s="291"/>
      <c r="I107" s="274"/>
      <c r="J107" s="274"/>
      <c r="K107" s="846"/>
      <c r="L107" s="290"/>
      <c r="M107" s="291"/>
      <c r="N107" s="274"/>
      <c r="O107" s="274"/>
      <c r="P107" s="846"/>
      <c r="Q107" s="382"/>
    </row>
    <row r="108" spans="1:17" ht="18">
      <c r="A108" s="276">
        <v>70</v>
      </c>
      <c r="B108" s="293" t="s">
        <v>367</v>
      </c>
      <c r="C108" s="265">
        <v>4864810</v>
      </c>
      <c r="D108" s="102" t="s">
        <v>12</v>
      </c>
      <c r="E108" s="85" t="s">
        <v>301</v>
      </c>
      <c r="F108" s="352">
        <v>200</v>
      </c>
      <c r="G108" s="290">
        <v>957496</v>
      </c>
      <c r="H108" s="291">
        <v>957496</v>
      </c>
      <c r="I108" s="291">
        <f>G108-H108</f>
        <v>0</v>
      </c>
      <c r="J108" s="291">
        <f>$F108*I108</f>
        <v>0</v>
      </c>
      <c r="K108" s="844">
        <f>J108/1000000</f>
        <v>0</v>
      </c>
      <c r="L108" s="290">
        <v>2259</v>
      </c>
      <c r="M108" s="291">
        <v>2084</v>
      </c>
      <c r="N108" s="291">
        <f>L108-M108</f>
        <v>175</v>
      </c>
      <c r="O108" s="291">
        <f>$F108*N108</f>
        <v>35000</v>
      </c>
      <c r="P108" s="840">
        <f>O108/1000000</f>
        <v>3.5000000000000003E-2</v>
      </c>
      <c r="Q108" s="382"/>
    </row>
    <row r="109" spans="1:17" s="405" customFormat="1" ht="18">
      <c r="A109" s="791">
        <v>71</v>
      </c>
      <c r="B109" s="562" t="s">
        <v>368</v>
      </c>
      <c r="C109" s="265">
        <v>4864901</v>
      </c>
      <c r="D109" s="102" t="s">
        <v>12</v>
      </c>
      <c r="E109" s="85" t="s">
        <v>301</v>
      </c>
      <c r="F109" s="286">
        <v>250</v>
      </c>
      <c r="G109" s="290">
        <v>988499</v>
      </c>
      <c r="H109" s="291">
        <v>988499</v>
      </c>
      <c r="I109" s="274">
        <f>G109-H109</f>
        <v>0</v>
      </c>
      <c r="J109" s="274">
        <f>$F109*I109</f>
        <v>0</v>
      </c>
      <c r="K109" s="846">
        <f>J109/1000000</f>
        <v>0</v>
      </c>
      <c r="L109" s="290">
        <v>935</v>
      </c>
      <c r="M109" s="291">
        <v>895</v>
      </c>
      <c r="N109" s="274">
        <f>L109-M109</f>
        <v>40</v>
      </c>
      <c r="O109" s="274">
        <f>$F109*N109</f>
        <v>10000</v>
      </c>
      <c r="P109" s="846">
        <f>O109/1000000</f>
        <v>0.01</v>
      </c>
      <c r="Q109" s="382"/>
    </row>
    <row r="110" spans="1:17" s="405" customFormat="1" ht="18">
      <c r="A110" s="791"/>
      <c r="B110" s="295" t="s">
        <v>407</v>
      </c>
      <c r="C110" s="265"/>
      <c r="D110" s="102"/>
      <c r="E110" s="85"/>
      <c r="F110" s="286"/>
      <c r="G110" s="290"/>
      <c r="H110" s="291"/>
      <c r="I110" s="274"/>
      <c r="J110" s="274"/>
      <c r="K110" s="846"/>
      <c r="L110" s="290"/>
      <c r="M110" s="291"/>
      <c r="N110" s="274"/>
      <c r="O110" s="274"/>
      <c r="P110" s="846"/>
      <c r="Q110" s="382"/>
    </row>
    <row r="111" spans="1:17" s="405" customFormat="1" ht="18">
      <c r="A111" s="791">
        <v>72</v>
      </c>
      <c r="B111" s="562" t="s">
        <v>412</v>
      </c>
      <c r="C111" s="265">
        <v>4864960</v>
      </c>
      <c r="D111" s="102" t="s">
        <v>12</v>
      </c>
      <c r="E111" s="85" t="s">
        <v>301</v>
      </c>
      <c r="F111" s="286">
        <v>1000</v>
      </c>
      <c r="G111" s="290">
        <v>979277</v>
      </c>
      <c r="H111" s="291">
        <v>979278</v>
      </c>
      <c r="I111" s="291">
        <f>G111-H111</f>
        <v>-1</v>
      </c>
      <c r="J111" s="291">
        <f>$F111*I111</f>
        <v>-1000</v>
      </c>
      <c r="K111" s="844">
        <f>J111/1000000</f>
        <v>-1E-3</v>
      </c>
      <c r="L111" s="290">
        <v>1766</v>
      </c>
      <c r="M111" s="291">
        <v>1797</v>
      </c>
      <c r="N111" s="291">
        <f>L111-M111</f>
        <v>-31</v>
      </c>
      <c r="O111" s="291">
        <f>$F111*N111</f>
        <v>-31000</v>
      </c>
      <c r="P111" s="840">
        <f>O111/1000000</f>
        <v>-3.1E-2</v>
      </c>
      <c r="Q111" s="382"/>
    </row>
    <row r="112" spans="1:17" ht="18">
      <c r="A112" s="791">
        <v>73</v>
      </c>
      <c r="B112" s="562" t="s">
        <v>413</v>
      </c>
      <c r="C112" s="265">
        <v>5129960</v>
      </c>
      <c r="D112" s="102" t="s">
        <v>12</v>
      </c>
      <c r="E112" s="85" t="s">
        <v>301</v>
      </c>
      <c r="F112" s="406">
        <v>281.25</v>
      </c>
      <c r="G112" s="290">
        <v>999583</v>
      </c>
      <c r="H112" s="291">
        <v>999583</v>
      </c>
      <c r="I112" s="291">
        <f>G112-H112</f>
        <v>0</v>
      </c>
      <c r="J112" s="291">
        <f>$F112*I112</f>
        <v>0</v>
      </c>
      <c r="K112" s="844">
        <f>J112/1000000</f>
        <v>0</v>
      </c>
      <c r="L112" s="290">
        <v>430</v>
      </c>
      <c r="M112" s="291">
        <v>285</v>
      </c>
      <c r="N112" s="291">
        <f>L112-M112</f>
        <v>145</v>
      </c>
      <c r="O112" s="291">
        <f>$F112*N112</f>
        <v>40781.25</v>
      </c>
      <c r="P112" s="840">
        <f>O112/1000000</f>
        <v>4.0781249999999998E-2</v>
      </c>
      <c r="Q112" s="382"/>
    </row>
    <row r="113" spans="1:92" ht="18">
      <c r="A113" s="791"/>
      <c r="B113" s="294" t="s">
        <v>474</v>
      </c>
      <c r="C113" s="265"/>
      <c r="D113" s="102"/>
      <c r="E113" s="85"/>
      <c r="F113" s="406"/>
      <c r="G113" s="290"/>
      <c r="H113" s="291"/>
      <c r="I113" s="291"/>
      <c r="J113" s="291"/>
      <c r="K113" s="844"/>
      <c r="L113" s="290"/>
      <c r="M113" s="291"/>
      <c r="N113" s="291"/>
      <c r="O113" s="291"/>
      <c r="P113" s="844"/>
      <c r="Q113" s="382"/>
    </row>
    <row r="114" spans="1:92" s="643" customFormat="1" ht="16.5">
      <c r="A114" s="791">
        <v>74</v>
      </c>
      <c r="B114" s="858" t="s">
        <v>480</v>
      </c>
      <c r="C114" s="762" t="s">
        <v>482</v>
      </c>
      <c r="D114" s="296" t="s">
        <v>444</v>
      </c>
      <c r="E114" s="279" t="s">
        <v>301</v>
      </c>
      <c r="F114" s="286">
        <v>1</v>
      </c>
      <c r="G114" s="290">
        <v>-215000</v>
      </c>
      <c r="H114" s="291">
        <v>-162000</v>
      </c>
      <c r="I114" s="291">
        <f>G114-H114</f>
        <v>-53000</v>
      </c>
      <c r="J114" s="291">
        <f>$F114*I114</f>
        <v>-53000</v>
      </c>
      <c r="K114" s="844">
        <f>J114/1000000</f>
        <v>-5.2999999999999999E-2</v>
      </c>
      <c r="L114" s="290">
        <v>0</v>
      </c>
      <c r="M114" s="291">
        <v>0</v>
      </c>
      <c r="N114" s="291">
        <f>L114-M114</f>
        <v>0</v>
      </c>
      <c r="O114" s="291">
        <f>$F114*N114</f>
        <v>0</v>
      </c>
      <c r="P114" s="840">
        <f>O114/1000000</f>
        <v>0</v>
      </c>
      <c r="Q114" s="390"/>
    </row>
    <row r="115" spans="1:92" s="643" customFormat="1" ht="16.5">
      <c r="A115" s="791">
        <v>75</v>
      </c>
      <c r="B115" s="858" t="s">
        <v>481</v>
      </c>
      <c r="C115" s="762" t="s">
        <v>483</v>
      </c>
      <c r="D115" s="296" t="s">
        <v>444</v>
      </c>
      <c r="E115" s="279" t="s">
        <v>301</v>
      </c>
      <c r="F115" s="286">
        <v>1</v>
      </c>
      <c r="G115" s="290">
        <v>953000</v>
      </c>
      <c r="H115" s="291">
        <v>819000</v>
      </c>
      <c r="I115" s="291">
        <f>G115-H115</f>
        <v>134000</v>
      </c>
      <c r="J115" s="291">
        <f>$F115*I115</f>
        <v>134000</v>
      </c>
      <c r="K115" s="844">
        <f>J115/1000000</f>
        <v>0.13400000000000001</v>
      </c>
      <c r="L115" s="290">
        <v>0</v>
      </c>
      <c r="M115" s="291">
        <v>0</v>
      </c>
      <c r="N115" s="291">
        <f>L115-M115</f>
        <v>0</v>
      </c>
      <c r="O115" s="291">
        <f>$F115*N115</f>
        <v>0</v>
      </c>
      <c r="P115" s="840">
        <f>O115/1000000</f>
        <v>0</v>
      </c>
      <c r="Q115" s="390"/>
    </row>
    <row r="116" spans="1:92" s="408" customFormat="1" ht="16.5" thickBot="1">
      <c r="A116" s="491"/>
      <c r="B116" s="817"/>
      <c r="G116" s="380"/>
      <c r="H116" s="381"/>
      <c r="I116" s="591"/>
      <c r="J116" s="591"/>
      <c r="K116" s="842"/>
      <c r="L116" s="380"/>
      <c r="M116" s="381"/>
      <c r="N116" s="591"/>
      <c r="O116" s="591"/>
      <c r="P116" s="842"/>
      <c r="Q116" s="452"/>
      <c r="R116" s="405"/>
      <c r="S116" s="405"/>
      <c r="T116" s="405"/>
      <c r="U116" s="405"/>
      <c r="V116" s="405"/>
      <c r="W116" s="405"/>
      <c r="X116" s="405"/>
      <c r="Y116" s="405"/>
      <c r="Z116" s="405"/>
      <c r="AA116" s="405"/>
      <c r="AB116" s="405"/>
      <c r="AC116" s="405"/>
      <c r="AD116" s="405"/>
      <c r="AE116" s="405"/>
      <c r="AF116" s="405"/>
      <c r="AG116" s="405"/>
      <c r="AH116" s="405"/>
      <c r="AI116" s="405"/>
      <c r="AJ116" s="405"/>
      <c r="AK116" s="405"/>
      <c r="AL116" s="405"/>
      <c r="AM116" s="405"/>
      <c r="AN116" s="405"/>
      <c r="AO116" s="405"/>
      <c r="AP116" s="405"/>
      <c r="AQ116" s="405"/>
      <c r="AR116" s="405"/>
      <c r="AS116" s="405"/>
      <c r="AT116" s="405"/>
      <c r="AU116" s="405"/>
      <c r="AV116" s="405"/>
      <c r="AW116" s="405"/>
      <c r="AX116" s="405"/>
      <c r="AY116" s="405"/>
      <c r="AZ116" s="405"/>
      <c r="BA116" s="405"/>
      <c r="BB116" s="405"/>
      <c r="BC116" s="405"/>
      <c r="BD116" s="405"/>
      <c r="BE116" s="405"/>
      <c r="BF116" s="405"/>
      <c r="BG116" s="405"/>
      <c r="BH116" s="405"/>
      <c r="BI116" s="405"/>
      <c r="BJ116" s="405"/>
      <c r="BK116" s="405"/>
      <c r="BL116" s="405"/>
      <c r="BM116" s="405"/>
      <c r="BN116" s="405"/>
      <c r="BO116" s="405"/>
      <c r="BP116" s="405"/>
      <c r="BQ116" s="405"/>
      <c r="BR116" s="405"/>
      <c r="BS116" s="405"/>
      <c r="BT116" s="405"/>
      <c r="BU116" s="405"/>
      <c r="BV116" s="405"/>
      <c r="BW116" s="405"/>
      <c r="BX116" s="405"/>
      <c r="BY116" s="405"/>
      <c r="BZ116" s="405"/>
      <c r="CA116" s="405"/>
      <c r="CB116" s="405"/>
      <c r="CC116" s="405"/>
      <c r="CD116" s="405"/>
      <c r="CE116" s="405"/>
      <c r="CF116" s="405"/>
      <c r="CG116" s="405"/>
      <c r="CH116" s="405"/>
      <c r="CI116" s="405"/>
      <c r="CJ116" s="405"/>
      <c r="CK116" s="405"/>
      <c r="CL116" s="405"/>
      <c r="CM116" s="405"/>
      <c r="CN116" s="405"/>
    </row>
    <row r="117" spans="1:92" ht="18.75" thickTop="1">
      <c r="B117" s="127" t="s">
        <v>214</v>
      </c>
      <c r="G117" s="291"/>
      <c r="H117" s="291"/>
      <c r="I117" s="444"/>
      <c r="J117" s="444"/>
      <c r="K117" s="361">
        <f>SUM(K7:K116)</f>
        <v>-7.68049757</v>
      </c>
      <c r="L117" s="291"/>
      <c r="M117" s="291"/>
      <c r="N117" s="444"/>
      <c r="O117" s="444"/>
      <c r="P117" s="361">
        <f>SUM(P7:P116)</f>
        <v>-7.1226521929999995</v>
      </c>
    </row>
    <row r="118" spans="1:92" ht="15">
      <c r="B118" s="15"/>
      <c r="G118" s="291"/>
      <c r="H118" s="291"/>
      <c r="I118" s="444"/>
      <c r="J118" s="444"/>
      <c r="K118" s="847"/>
      <c r="L118" s="291"/>
      <c r="M118" s="291"/>
      <c r="N118" s="444"/>
      <c r="O118" s="444"/>
      <c r="P118" s="847"/>
    </row>
    <row r="119" spans="1:92" ht="15">
      <c r="B119" s="15"/>
      <c r="G119" s="291"/>
      <c r="H119" s="291"/>
      <c r="I119" s="444"/>
      <c r="J119" s="444"/>
      <c r="K119" s="847"/>
      <c r="L119" s="291"/>
      <c r="M119" s="291"/>
      <c r="N119" s="444"/>
      <c r="O119" s="444"/>
      <c r="P119" s="847"/>
    </row>
    <row r="120" spans="1:92" ht="15">
      <c r="B120" s="15"/>
      <c r="G120" s="291"/>
      <c r="H120" s="291"/>
      <c r="I120" s="444"/>
      <c r="J120" s="444"/>
      <c r="K120" s="847"/>
      <c r="L120" s="291"/>
      <c r="M120" s="291"/>
      <c r="N120" s="444"/>
      <c r="O120" s="444"/>
      <c r="P120" s="847"/>
    </row>
    <row r="121" spans="1:92" ht="15">
      <c r="B121" s="15"/>
      <c r="G121" s="291"/>
      <c r="H121" s="291"/>
      <c r="I121" s="444"/>
      <c r="J121" s="444"/>
      <c r="K121" s="847"/>
      <c r="L121" s="291"/>
      <c r="M121" s="291"/>
      <c r="N121" s="444"/>
      <c r="O121" s="444"/>
      <c r="P121" s="847"/>
    </row>
    <row r="122" spans="1:92" ht="15">
      <c r="B122" s="15"/>
      <c r="G122" s="291"/>
      <c r="H122" s="291"/>
      <c r="I122" s="444"/>
      <c r="J122" s="444"/>
      <c r="K122" s="847"/>
      <c r="L122" s="291"/>
      <c r="M122" s="291"/>
      <c r="N122" s="444"/>
      <c r="O122" s="444"/>
      <c r="P122" s="847"/>
    </row>
    <row r="123" spans="1:92" ht="11.25" customHeight="1">
      <c r="A123" s="14"/>
      <c r="G123" s="291"/>
      <c r="H123" s="291"/>
      <c r="I123" s="444"/>
      <c r="J123" s="444"/>
      <c r="K123" s="847"/>
      <c r="L123" s="291"/>
      <c r="M123" s="291"/>
      <c r="N123" s="444"/>
      <c r="O123" s="444"/>
      <c r="P123" s="847"/>
    </row>
    <row r="124" spans="1:92" ht="24" thickBot="1">
      <c r="A124" s="156" t="s">
        <v>213</v>
      </c>
      <c r="G124" s="291"/>
      <c r="H124" s="291"/>
      <c r="I124" s="74" t="s">
        <v>348</v>
      </c>
      <c r="J124" s="405"/>
      <c r="K124" s="848"/>
      <c r="L124" s="291"/>
      <c r="M124" s="291"/>
      <c r="N124" s="74" t="s">
        <v>349</v>
      </c>
      <c r="O124" s="405"/>
      <c r="P124" s="848"/>
      <c r="Q124" s="445" t="str">
        <f>Q1</f>
        <v>SEPTEMBER-2023</v>
      </c>
    </row>
    <row r="125" spans="1:92" ht="39.6" customHeight="1" thickTop="1" thickBot="1">
      <c r="A125" s="438" t="s">
        <v>8</v>
      </c>
      <c r="B125" s="422" t="s">
        <v>9</v>
      </c>
      <c r="C125" s="423" t="s">
        <v>1</v>
      </c>
      <c r="D125" s="423" t="s">
        <v>2</v>
      </c>
      <c r="E125" s="423" t="s">
        <v>3</v>
      </c>
      <c r="F125" s="423" t="s">
        <v>10</v>
      </c>
      <c r="G125" s="421" t="str">
        <f>G5</f>
        <v>FINAL READING 30/09/2023</v>
      </c>
      <c r="H125" s="423" t="str">
        <f>H5</f>
        <v>INTIAL READING 01/09/2023</v>
      </c>
      <c r="I125" s="423" t="s">
        <v>4</v>
      </c>
      <c r="J125" s="423" t="s">
        <v>5</v>
      </c>
      <c r="K125" s="838" t="s">
        <v>6</v>
      </c>
      <c r="L125" s="421" t="str">
        <f>L5</f>
        <v>FINAL READING 30/09/2023</v>
      </c>
      <c r="M125" s="423" t="str">
        <f>M5</f>
        <v>INTIAL READING 01/09/2023</v>
      </c>
      <c r="N125" s="423" t="s">
        <v>4</v>
      </c>
      <c r="O125" s="423" t="s">
        <v>5</v>
      </c>
      <c r="P125" s="838" t="s">
        <v>6</v>
      </c>
      <c r="Q125" s="439" t="s">
        <v>266</v>
      </c>
    </row>
    <row r="126" spans="1:92" ht="7.9" hidden="1" customHeight="1" thickTop="1" thickBot="1">
      <c r="A126" s="12"/>
      <c r="B126" s="11"/>
      <c r="C126" s="10"/>
      <c r="D126" s="10"/>
      <c r="E126" s="10"/>
      <c r="F126" s="10"/>
      <c r="G126" s="291"/>
      <c r="H126" s="291"/>
      <c r="I126" s="444"/>
      <c r="J126" s="444"/>
      <c r="K126" s="847"/>
      <c r="L126" s="291"/>
      <c r="M126" s="291"/>
      <c r="N126" s="444"/>
      <c r="O126" s="444"/>
      <c r="P126" s="847"/>
    </row>
    <row r="127" spans="1:92" ht="15.95" customHeight="1" thickTop="1">
      <c r="A127" s="287"/>
      <c r="B127" s="288" t="s">
        <v>25</v>
      </c>
      <c r="C127" s="277"/>
      <c r="D127" s="271"/>
      <c r="E127" s="271"/>
      <c r="F127" s="271"/>
      <c r="G127" s="442"/>
      <c r="H127" s="442"/>
      <c r="I127" s="447"/>
      <c r="J127" s="447"/>
      <c r="K127" s="849"/>
      <c r="L127" s="442"/>
      <c r="M127" s="442"/>
      <c r="N127" s="447"/>
      <c r="O127" s="447"/>
      <c r="P127" s="849"/>
      <c r="Q127" s="443"/>
    </row>
    <row r="128" spans="1:92" ht="15.95" customHeight="1">
      <c r="A128" s="276">
        <v>1</v>
      </c>
      <c r="B128" s="293" t="s">
        <v>74</v>
      </c>
      <c r="C128" s="286">
        <v>4902566</v>
      </c>
      <c r="D128" s="279" t="s">
        <v>12</v>
      </c>
      <c r="E128" s="279" t="s">
        <v>301</v>
      </c>
      <c r="F128" s="286">
        <v>-100</v>
      </c>
      <c r="G128" s="290">
        <v>349</v>
      </c>
      <c r="H128" s="291">
        <v>326</v>
      </c>
      <c r="I128" s="291">
        <f>G128-H128</f>
        <v>23</v>
      </c>
      <c r="J128" s="291">
        <f>$F128*I128</f>
        <v>-2300</v>
      </c>
      <c r="K128" s="844">
        <f>J128/1000000</f>
        <v>-2.3E-3</v>
      </c>
      <c r="L128" s="290">
        <v>3563</v>
      </c>
      <c r="M128" s="291">
        <v>3548</v>
      </c>
      <c r="N128" s="291">
        <f>L128-M128</f>
        <v>15</v>
      </c>
      <c r="O128" s="291">
        <f>$F128*N128</f>
        <v>-1500</v>
      </c>
      <c r="P128" s="840">
        <f>O128/1000000</f>
        <v>-1.5E-3</v>
      </c>
      <c r="Q128" s="382"/>
    </row>
    <row r="129" spans="1:17" ht="16.5">
      <c r="A129" s="276"/>
      <c r="B129" s="294" t="s">
        <v>37</v>
      </c>
      <c r="C129" s="286"/>
      <c r="D129" s="297"/>
      <c r="E129" s="297"/>
      <c r="F129" s="286"/>
      <c r="G129" s="290"/>
      <c r="H129" s="291"/>
      <c r="I129" s="291"/>
      <c r="J129" s="291"/>
      <c r="K129" s="840"/>
      <c r="L129" s="290"/>
      <c r="M129" s="291"/>
      <c r="N129" s="291"/>
      <c r="O129" s="291"/>
      <c r="P129" s="840"/>
      <c r="Q129" s="382"/>
    </row>
    <row r="130" spans="1:17" s="643" customFormat="1" ht="16.5">
      <c r="A130" s="276">
        <v>2</v>
      </c>
      <c r="B130" s="293" t="s">
        <v>38</v>
      </c>
      <c r="C130" s="286" t="s">
        <v>484</v>
      </c>
      <c r="D130" s="296" t="s">
        <v>444</v>
      </c>
      <c r="E130" s="279" t="s">
        <v>301</v>
      </c>
      <c r="F130" s="859">
        <v>-0.8</v>
      </c>
      <c r="G130" s="290">
        <v>667000</v>
      </c>
      <c r="H130" s="291">
        <v>655500</v>
      </c>
      <c r="I130" s="291">
        <f>G130-H130</f>
        <v>11500</v>
      </c>
      <c r="J130" s="291">
        <f>$F130*I130</f>
        <v>-9200</v>
      </c>
      <c r="K130" s="840">
        <f>J130/1000000</f>
        <v>-9.1999999999999998E-3</v>
      </c>
      <c r="L130" s="290">
        <v>9000</v>
      </c>
      <c r="M130" s="291">
        <v>9000</v>
      </c>
      <c r="N130" s="291">
        <f>L130-M130</f>
        <v>0</v>
      </c>
      <c r="O130" s="291">
        <f>$F130*N130</f>
        <v>0</v>
      </c>
      <c r="P130" s="840">
        <f>O130/1000000</f>
        <v>0</v>
      </c>
      <c r="Q130" s="390"/>
    </row>
    <row r="131" spans="1:17" ht="15.75" customHeight="1">
      <c r="A131" s="276"/>
      <c r="B131" s="294" t="s">
        <v>17</v>
      </c>
      <c r="C131" s="286"/>
      <c r="D131" s="296"/>
      <c r="E131" s="279"/>
      <c r="F131" s="286"/>
      <c r="G131" s="290"/>
      <c r="H131" s="291"/>
      <c r="I131" s="291"/>
      <c r="J131" s="291"/>
      <c r="K131" s="840"/>
      <c r="L131" s="290"/>
      <c r="M131" s="291"/>
      <c r="N131" s="291"/>
      <c r="O131" s="291"/>
      <c r="P131" s="840"/>
      <c r="Q131" s="382"/>
    </row>
    <row r="132" spans="1:17" ht="16.5">
      <c r="A132" s="276">
        <v>3</v>
      </c>
      <c r="B132" s="293" t="s">
        <v>18</v>
      </c>
      <c r="C132" s="286">
        <v>4864899</v>
      </c>
      <c r="D132" s="296" t="s">
        <v>12</v>
      </c>
      <c r="E132" s="279" t="s">
        <v>301</v>
      </c>
      <c r="F132" s="286">
        <v>-500</v>
      </c>
      <c r="G132" s="290">
        <v>973039</v>
      </c>
      <c r="H132" s="291">
        <v>973030</v>
      </c>
      <c r="I132" s="291">
        <f>G132-H132</f>
        <v>9</v>
      </c>
      <c r="J132" s="291">
        <f>$F132*I132</f>
        <v>-4500</v>
      </c>
      <c r="K132" s="840">
        <f>J132/1000000</f>
        <v>-4.4999999999999997E-3</v>
      </c>
      <c r="L132" s="290">
        <v>992114</v>
      </c>
      <c r="M132" s="291">
        <v>992095</v>
      </c>
      <c r="N132" s="291">
        <f>L132-M132</f>
        <v>19</v>
      </c>
      <c r="O132" s="291">
        <f>$F132*N132</f>
        <v>-9500</v>
      </c>
      <c r="P132" s="840">
        <f>O132/1000000</f>
        <v>-9.4999999999999998E-3</v>
      </c>
      <c r="Q132" s="832"/>
    </row>
    <row r="133" spans="1:17" ht="16.5">
      <c r="A133" s="276">
        <v>4</v>
      </c>
      <c r="B133" s="293" t="s">
        <v>19</v>
      </c>
      <c r="C133" s="286">
        <v>4864825</v>
      </c>
      <c r="D133" s="296" t="s">
        <v>12</v>
      </c>
      <c r="E133" s="279" t="s">
        <v>301</v>
      </c>
      <c r="F133" s="286">
        <v>-133.33000000000001</v>
      </c>
      <c r="G133" s="290">
        <v>7199</v>
      </c>
      <c r="H133" s="291">
        <v>7168</v>
      </c>
      <c r="I133" s="291">
        <f>G133-H133</f>
        <v>31</v>
      </c>
      <c r="J133" s="291">
        <f>$F133*I133</f>
        <v>-4133.2300000000005</v>
      </c>
      <c r="K133" s="840">
        <f>J133/1000000</f>
        <v>-4.1332300000000008E-3</v>
      </c>
      <c r="L133" s="290">
        <v>8370</v>
      </c>
      <c r="M133" s="291">
        <v>8372</v>
      </c>
      <c r="N133" s="291">
        <f>L133-M133</f>
        <v>-2</v>
      </c>
      <c r="O133" s="291">
        <f>$F133*N133</f>
        <v>266.66000000000003</v>
      </c>
      <c r="P133" s="840">
        <f>O133/1000000</f>
        <v>2.6666E-4</v>
      </c>
      <c r="Q133" s="382"/>
    </row>
    <row r="134" spans="1:17" ht="16.5">
      <c r="A134" s="448"/>
      <c r="B134" s="449" t="s">
        <v>44</v>
      </c>
      <c r="C134" s="275"/>
      <c r="D134" s="279"/>
      <c r="E134" s="279"/>
      <c r="F134" s="450"/>
      <c r="G134" s="290"/>
      <c r="H134" s="291"/>
      <c r="I134" s="291"/>
      <c r="J134" s="291"/>
      <c r="K134" s="840"/>
      <c r="L134" s="290"/>
      <c r="M134" s="291"/>
      <c r="N134" s="291"/>
      <c r="O134" s="291"/>
      <c r="P134" s="840"/>
      <c r="Q134" s="382"/>
    </row>
    <row r="135" spans="1:17" ht="16.5">
      <c r="A135" s="276">
        <v>5</v>
      </c>
      <c r="B135" s="409" t="s">
        <v>45</v>
      </c>
      <c r="C135" s="286">
        <v>4865149</v>
      </c>
      <c r="D135" s="297" t="s">
        <v>12</v>
      </c>
      <c r="E135" s="279" t="s">
        <v>301</v>
      </c>
      <c r="F135" s="286">
        <v>-187.5</v>
      </c>
      <c r="G135" s="290">
        <v>996204</v>
      </c>
      <c r="H135" s="291">
        <v>996254</v>
      </c>
      <c r="I135" s="291">
        <f>G135-H135</f>
        <v>-50</v>
      </c>
      <c r="J135" s="291">
        <f>$F135*I135</f>
        <v>9375</v>
      </c>
      <c r="K135" s="840">
        <f>J135/1000000</f>
        <v>9.3749999999999997E-3</v>
      </c>
      <c r="L135" s="290">
        <v>998248</v>
      </c>
      <c r="M135" s="291">
        <v>998257</v>
      </c>
      <c r="N135" s="291">
        <f>L135-M135</f>
        <v>-9</v>
      </c>
      <c r="O135" s="291">
        <f>$F135*N135</f>
        <v>1687.5</v>
      </c>
      <c r="P135" s="840">
        <f>O135/1000000</f>
        <v>1.6875E-3</v>
      </c>
      <c r="Q135" s="403"/>
    </row>
    <row r="136" spans="1:17" ht="16.5">
      <c r="A136" s="276"/>
      <c r="B136" s="294" t="s">
        <v>33</v>
      </c>
      <c r="C136" s="286"/>
      <c r="D136" s="297"/>
      <c r="E136" s="279"/>
      <c r="F136" s="286"/>
      <c r="G136" s="290"/>
      <c r="H136" s="291"/>
      <c r="I136" s="291"/>
      <c r="J136" s="291"/>
      <c r="K136" s="840"/>
      <c r="L136" s="290"/>
      <c r="M136" s="291"/>
      <c r="N136" s="291"/>
      <c r="O136" s="291"/>
      <c r="P136" s="840"/>
      <c r="Q136" s="382"/>
    </row>
    <row r="137" spans="1:17" s="643" customFormat="1" ht="16.5">
      <c r="A137" s="276">
        <v>6</v>
      </c>
      <c r="B137" s="293" t="s">
        <v>315</v>
      </c>
      <c r="C137" s="286">
        <v>5128439</v>
      </c>
      <c r="D137" s="296" t="s">
        <v>12</v>
      </c>
      <c r="E137" s="279" t="s">
        <v>301</v>
      </c>
      <c r="F137" s="286">
        <v>-800</v>
      </c>
      <c r="G137" s="290">
        <v>893516</v>
      </c>
      <c r="H137" s="291">
        <v>893516</v>
      </c>
      <c r="I137" s="291">
        <f>G137-H137</f>
        <v>0</v>
      </c>
      <c r="J137" s="291">
        <f>$F137*I137</f>
        <v>0</v>
      </c>
      <c r="K137" s="840">
        <f>J137/1000000</f>
        <v>0</v>
      </c>
      <c r="L137" s="290">
        <v>997528</v>
      </c>
      <c r="M137" s="291">
        <v>997528</v>
      </c>
      <c r="N137" s="291">
        <f>L137-M137</f>
        <v>0</v>
      </c>
      <c r="O137" s="291">
        <f>$F137*N137</f>
        <v>0</v>
      </c>
      <c r="P137" s="840">
        <f>O137/1000000</f>
        <v>0</v>
      </c>
      <c r="Q137" s="382"/>
    </row>
    <row r="138" spans="1:17" s="643" customFormat="1" ht="16.5">
      <c r="A138" s="276"/>
      <c r="B138" s="293"/>
      <c r="C138" s="286" t="s">
        <v>504</v>
      </c>
      <c r="D138" s="296" t="s">
        <v>12</v>
      </c>
      <c r="E138" s="279" t="s">
        <v>301</v>
      </c>
      <c r="F138" s="790">
        <v>-0.4</v>
      </c>
      <c r="G138" s="290">
        <v>-298000</v>
      </c>
      <c r="H138" s="291">
        <v>0</v>
      </c>
      <c r="I138" s="291">
        <f>G138-H138</f>
        <v>-298000</v>
      </c>
      <c r="J138" s="291">
        <f>$F138*I138</f>
        <v>119200</v>
      </c>
      <c r="K138" s="840">
        <f>J138/1000000</f>
        <v>0.1192</v>
      </c>
      <c r="L138" s="290">
        <v>-24000</v>
      </c>
      <c r="M138" s="291">
        <v>-1000</v>
      </c>
      <c r="N138" s="291">
        <f>L138-M138</f>
        <v>-23000</v>
      </c>
      <c r="O138" s="291">
        <f>$F138*N138</f>
        <v>9200</v>
      </c>
      <c r="P138" s="840">
        <f>O138/1000000</f>
        <v>9.1999999999999998E-3</v>
      </c>
      <c r="Q138" s="390" t="s">
        <v>505</v>
      </c>
    </row>
    <row r="139" spans="1:17" ht="16.5">
      <c r="A139" s="276"/>
      <c r="B139" s="295" t="s">
        <v>336</v>
      </c>
      <c r="C139" s="286"/>
      <c r="D139" s="296"/>
      <c r="E139" s="279"/>
      <c r="F139" s="286"/>
      <c r="G139" s="290"/>
      <c r="H139" s="291"/>
      <c r="I139" s="291"/>
      <c r="J139" s="291"/>
      <c r="K139" s="840"/>
      <c r="L139" s="290"/>
      <c r="M139" s="291"/>
      <c r="N139" s="291"/>
      <c r="O139" s="291"/>
      <c r="P139" s="840"/>
      <c r="Q139" s="382"/>
    </row>
    <row r="140" spans="1:17" s="279" customFormat="1" ht="15">
      <c r="A140" s="307">
        <v>7</v>
      </c>
      <c r="B140" s="602" t="s">
        <v>341</v>
      </c>
      <c r="C140" s="311">
        <v>4864971</v>
      </c>
      <c r="D140" s="296" t="s">
        <v>12</v>
      </c>
      <c r="E140" s="279" t="s">
        <v>301</v>
      </c>
      <c r="F140" s="296">
        <v>800</v>
      </c>
      <c r="G140" s="290">
        <v>0</v>
      </c>
      <c r="H140" s="291">
        <v>0</v>
      </c>
      <c r="I140" s="297">
        <f>G140-H140</f>
        <v>0</v>
      </c>
      <c r="J140" s="297">
        <f>$F140*I140</f>
        <v>0</v>
      </c>
      <c r="K140" s="850">
        <f>J140/1000000</f>
        <v>0</v>
      </c>
      <c r="L140" s="290">
        <v>999495</v>
      </c>
      <c r="M140" s="291">
        <v>999495</v>
      </c>
      <c r="N140" s="297">
        <f>L140-M140</f>
        <v>0</v>
      </c>
      <c r="O140" s="297">
        <f>$F140*N140</f>
        <v>0</v>
      </c>
      <c r="P140" s="850">
        <f>O140/1000000</f>
        <v>0</v>
      </c>
      <c r="Q140" s="396"/>
    </row>
    <row r="141" spans="1:17" s="534" customFormat="1" ht="18" customHeight="1">
      <c r="A141" s="307"/>
      <c r="B141" s="597" t="s">
        <v>404</v>
      </c>
      <c r="C141" s="311"/>
      <c r="D141" s="296"/>
      <c r="E141" s="279"/>
      <c r="F141" s="296"/>
      <c r="G141" s="290"/>
      <c r="H141" s="291"/>
      <c r="I141" s="297"/>
      <c r="J141" s="297"/>
      <c r="K141" s="850"/>
      <c r="L141" s="290"/>
      <c r="M141" s="291"/>
      <c r="N141" s="297"/>
      <c r="O141" s="297"/>
      <c r="P141" s="850"/>
      <c r="Q141" s="396"/>
    </row>
    <row r="142" spans="1:17" s="534" customFormat="1" ht="15">
      <c r="A142" s="307">
        <v>8</v>
      </c>
      <c r="B142" s="602" t="s">
        <v>405</v>
      </c>
      <c r="C142" s="311">
        <v>4864952</v>
      </c>
      <c r="D142" s="296" t="s">
        <v>12</v>
      </c>
      <c r="E142" s="279" t="s">
        <v>301</v>
      </c>
      <c r="F142" s="296">
        <v>-625</v>
      </c>
      <c r="G142" s="290">
        <v>991994</v>
      </c>
      <c r="H142" s="291">
        <v>991994</v>
      </c>
      <c r="I142" s="297">
        <f>G142-H142</f>
        <v>0</v>
      </c>
      <c r="J142" s="297">
        <f>$F142*I142</f>
        <v>0</v>
      </c>
      <c r="K142" s="850">
        <f>J142/1000000</f>
        <v>0</v>
      </c>
      <c r="L142" s="290">
        <v>1280</v>
      </c>
      <c r="M142" s="291">
        <v>954</v>
      </c>
      <c r="N142" s="297">
        <f>L142-M142</f>
        <v>326</v>
      </c>
      <c r="O142" s="297">
        <f>$F142*N142</f>
        <v>-203750</v>
      </c>
      <c r="P142" s="850">
        <f>O142/1000000</f>
        <v>-0.20374999999999999</v>
      </c>
      <c r="Q142" s="396"/>
    </row>
    <row r="143" spans="1:17" s="534" customFormat="1" ht="15">
      <c r="A143" s="307">
        <v>9</v>
      </c>
      <c r="B143" s="602" t="s">
        <v>405</v>
      </c>
      <c r="C143" s="311">
        <v>4865039</v>
      </c>
      <c r="D143" s="296" t="s">
        <v>12</v>
      </c>
      <c r="E143" s="279" t="s">
        <v>301</v>
      </c>
      <c r="F143" s="296">
        <v>-500</v>
      </c>
      <c r="G143" s="290">
        <v>999719</v>
      </c>
      <c r="H143" s="291">
        <v>999719</v>
      </c>
      <c r="I143" s="297">
        <f>G143-H143</f>
        <v>0</v>
      </c>
      <c r="J143" s="297">
        <f>$F143*I143</f>
        <v>0</v>
      </c>
      <c r="K143" s="850">
        <f>J143/1000000</f>
        <v>0</v>
      </c>
      <c r="L143" s="290">
        <v>736</v>
      </c>
      <c r="M143" s="291">
        <v>750</v>
      </c>
      <c r="N143" s="297">
        <f>L143-M143</f>
        <v>-14</v>
      </c>
      <c r="O143" s="297">
        <f>$F143*N143</f>
        <v>7000</v>
      </c>
      <c r="P143" s="850">
        <f>O143/1000000</f>
        <v>7.0000000000000001E-3</v>
      </c>
      <c r="Q143" s="396"/>
    </row>
    <row r="144" spans="1:17" s="534" customFormat="1" ht="15.75">
      <c r="A144" s="307"/>
      <c r="B144" s="597" t="s">
        <v>407</v>
      </c>
      <c r="C144" s="311"/>
      <c r="D144" s="296"/>
      <c r="E144" s="279"/>
      <c r="F144" s="296"/>
      <c r="G144" s="290"/>
      <c r="H144" s="291"/>
      <c r="I144" s="297"/>
      <c r="J144" s="297"/>
      <c r="K144" s="850"/>
      <c r="L144" s="290"/>
      <c r="M144" s="291"/>
      <c r="N144" s="297"/>
      <c r="O144" s="297"/>
      <c r="P144" s="850"/>
      <c r="Q144" s="396"/>
    </row>
    <row r="145" spans="1:17" s="534" customFormat="1" ht="15">
      <c r="A145" s="307">
        <v>10</v>
      </c>
      <c r="B145" s="602" t="s">
        <v>408</v>
      </c>
      <c r="C145" s="311">
        <v>4865158</v>
      </c>
      <c r="D145" s="296" t="s">
        <v>12</v>
      </c>
      <c r="E145" s="279" t="s">
        <v>301</v>
      </c>
      <c r="F145" s="296">
        <v>-200</v>
      </c>
      <c r="G145" s="290">
        <v>991420</v>
      </c>
      <c r="H145" s="291">
        <v>991420</v>
      </c>
      <c r="I145" s="297">
        <f>G145-H145</f>
        <v>0</v>
      </c>
      <c r="J145" s="297">
        <f>$F145*I145</f>
        <v>0</v>
      </c>
      <c r="K145" s="850">
        <f>J145/1000000</f>
        <v>0</v>
      </c>
      <c r="L145" s="290">
        <v>21158</v>
      </c>
      <c r="M145" s="291">
        <v>20944</v>
      </c>
      <c r="N145" s="297">
        <f>L145-M145</f>
        <v>214</v>
      </c>
      <c r="O145" s="297">
        <f>$F145*N145</f>
        <v>-42800</v>
      </c>
      <c r="P145" s="850">
        <f>O145/1000000</f>
        <v>-4.2799999999999998E-2</v>
      </c>
      <c r="Q145" s="396"/>
    </row>
    <row r="146" spans="1:17" s="534" customFormat="1" ht="15">
      <c r="A146" s="307">
        <v>11</v>
      </c>
      <c r="B146" s="602" t="s">
        <v>409</v>
      </c>
      <c r="C146" s="311">
        <v>4865140</v>
      </c>
      <c r="D146" s="296" t="s">
        <v>12</v>
      </c>
      <c r="E146" s="279" t="s">
        <v>301</v>
      </c>
      <c r="F146" s="296">
        <v>-937.5</v>
      </c>
      <c r="G146" s="290">
        <v>999969</v>
      </c>
      <c r="H146" s="291">
        <v>999969</v>
      </c>
      <c r="I146" s="297">
        <f>G146-H146</f>
        <v>0</v>
      </c>
      <c r="J146" s="297">
        <f>$F146*I146</f>
        <v>0</v>
      </c>
      <c r="K146" s="850">
        <f>J146/1000000</f>
        <v>0</v>
      </c>
      <c r="L146" s="290">
        <v>999763</v>
      </c>
      <c r="M146" s="291">
        <v>999812</v>
      </c>
      <c r="N146" s="297">
        <f>L146-M146</f>
        <v>-49</v>
      </c>
      <c r="O146" s="297">
        <f>$F146*N146</f>
        <v>45937.5</v>
      </c>
      <c r="P146" s="850">
        <f>O146/1000000</f>
        <v>4.5937499999999999E-2</v>
      </c>
      <c r="Q146" s="396"/>
    </row>
    <row r="147" spans="1:17" s="534" customFormat="1" ht="15">
      <c r="A147" s="307">
        <v>12</v>
      </c>
      <c r="B147" s="602" t="s">
        <v>410</v>
      </c>
      <c r="C147" s="311">
        <v>4864808</v>
      </c>
      <c r="D147" s="296" t="s">
        <v>12</v>
      </c>
      <c r="E147" s="279" t="s">
        <v>301</v>
      </c>
      <c r="F147" s="296">
        <v>-187.5</v>
      </c>
      <c r="G147" s="290">
        <v>980831</v>
      </c>
      <c r="H147" s="291">
        <v>980831</v>
      </c>
      <c r="I147" s="297">
        <f>G147-H147</f>
        <v>0</v>
      </c>
      <c r="J147" s="297">
        <f>$F147*I147</f>
        <v>0</v>
      </c>
      <c r="K147" s="850">
        <f>J147/1000000</f>
        <v>0</v>
      </c>
      <c r="L147" s="290">
        <v>2599</v>
      </c>
      <c r="M147" s="291">
        <v>2752</v>
      </c>
      <c r="N147" s="297">
        <f>L147-M147</f>
        <v>-153</v>
      </c>
      <c r="O147" s="297">
        <f>$F147*N147</f>
        <v>28687.5</v>
      </c>
      <c r="P147" s="850">
        <f>O147/1000000</f>
        <v>2.8687500000000001E-2</v>
      </c>
      <c r="Q147" s="396"/>
    </row>
    <row r="148" spans="1:17" s="534" customFormat="1" ht="15">
      <c r="A148" s="307">
        <v>13</v>
      </c>
      <c r="B148" s="602" t="s">
        <v>469</v>
      </c>
      <c r="C148" s="311">
        <v>4865080</v>
      </c>
      <c r="D148" s="296" t="s">
        <v>12</v>
      </c>
      <c r="E148" s="279" t="s">
        <v>301</v>
      </c>
      <c r="F148" s="296">
        <v>-2500</v>
      </c>
      <c r="G148" s="290">
        <v>0</v>
      </c>
      <c r="H148" s="291">
        <v>0</v>
      </c>
      <c r="I148" s="297">
        <f>G148-H148</f>
        <v>0</v>
      </c>
      <c r="J148" s="297">
        <f>$F148*I148</f>
        <v>0</v>
      </c>
      <c r="K148" s="850">
        <f>J148/1000000</f>
        <v>0</v>
      </c>
      <c r="L148" s="290">
        <v>999997</v>
      </c>
      <c r="M148" s="291">
        <v>999997</v>
      </c>
      <c r="N148" s="297">
        <f>L148-M148</f>
        <v>0</v>
      </c>
      <c r="O148" s="297">
        <f>$F148*N148</f>
        <v>0</v>
      </c>
      <c r="P148" s="850">
        <f>O148/1000000</f>
        <v>0</v>
      </c>
      <c r="Q148" s="396"/>
    </row>
    <row r="149" spans="1:17" s="279" customFormat="1" ht="15.75" thickBot="1">
      <c r="A149" s="561">
        <v>14</v>
      </c>
      <c r="B149" s="598" t="s">
        <v>411</v>
      </c>
      <c r="C149" s="599">
        <v>4864822</v>
      </c>
      <c r="D149" s="603" t="s">
        <v>12</v>
      </c>
      <c r="E149" s="600" t="s">
        <v>301</v>
      </c>
      <c r="F149" s="599">
        <v>-100</v>
      </c>
      <c r="G149" s="380">
        <v>993038</v>
      </c>
      <c r="H149" s="381">
        <v>993038</v>
      </c>
      <c r="I149" s="599">
        <f>G149-H149</f>
        <v>0</v>
      </c>
      <c r="J149" s="599">
        <f>$F149*I149</f>
        <v>0</v>
      </c>
      <c r="K149" s="843">
        <f>J149/1000000</f>
        <v>0</v>
      </c>
      <c r="L149" s="380">
        <v>32118</v>
      </c>
      <c r="M149" s="381">
        <v>31805</v>
      </c>
      <c r="N149" s="599">
        <f>L149-M149</f>
        <v>313</v>
      </c>
      <c r="O149" s="599">
        <f>$F149*N149</f>
        <v>-31300</v>
      </c>
      <c r="P149" s="843">
        <f>O149/1000000</f>
        <v>-3.1300000000000001E-2</v>
      </c>
      <c r="Q149" s="604"/>
    </row>
    <row r="150" spans="1:17" ht="15.75" thickTop="1">
      <c r="A150" s="387"/>
      <c r="B150" s="387"/>
      <c r="C150" s="387"/>
      <c r="D150" s="387"/>
      <c r="E150" s="387"/>
      <c r="F150" s="387"/>
      <c r="G150" s="387"/>
      <c r="H150" s="387"/>
      <c r="I150" s="387"/>
      <c r="J150" s="387"/>
      <c r="K150" s="851"/>
      <c r="L150" s="442"/>
      <c r="M150" s="387"/>
      <c r="N150" s="387"/>
      <c r="O150" s="387"/>
      <c r="P150" s="851"/>
      <c r="Q150" s="387"/>
    </row>
    <row r="151" spans="1:17" ht="18">
      <c r="A151" s="405"/>
      <c r="B151" s="244" t="s">
        <v>267</v>
      </c>
      <c r="C151" s="405"/>
      <c r="D151" s="405"/>
      <c r="E151" s="405"/>
      <c r="F151" s="405"/>
      <c r="G151" s="405"/>
      <c r="H151" s="405"/>
      <c r="I151" s="405"/>
      <c r="J151" s="405"/>
      <c r="K151" s="114">
        <f>SUM(K128:K150)</f>
        <v>0.10844176999999999</v>
      </c>
      <c r="L151" s="405"/>
      <c r="M151" s="405"/>
      <c r="N151" s="405"/>
      <c r="O151" s="405"/>
      <c r="P151" s="114">
        <f>SUM(P128:P150)</f>
        <v>-0.19607083999999997</v>
      </c>
      <c r="Q151" s="405"/>
    </row>
    <row r="152" spans="1:17" ht="15.75">
      <c r="A152" s="405"/>
      <c r="B152" s="405"/>
      <c r="C152" s="405"/>
      <c r="D152" s="405"/>
      <c r="E152" s="405"/>
      <c r="F152" s="405"/>
      <c r="G152" s="405"/>
      <c r="H152" s="405"/>
      <c r="I152" s="405"/>
      <c r="J152" s="405"/>
      <c r="K152" s="852"/>
      <c r="L152" s="405"/>
      <c r="M152" s="405"/>
      <c r="N152" s="405"/>
      <c r="O152" s="405"/>
      <c r="P152" s="852"/>
      <c r="Q152" s="405"/>
    </row>
    <row r="153" spans="1:17" ht="15.75">
      <c r="A153" s="405"/>
      <c r="B153" s="405"/>
      <c r="C153" s="405"/>
      <c r="D153" s="405"/>
      <c r="E153" s="405"/>
      <c r="F153" s="405"/>
      <c r="G153" s="405"/>
      <c r="H153" s="405"/>
      <c r="I153" s="405"/>
      <c r="J153" s="405"/>
      <c r="K153" s="852"/>
      <c r="L153" s="405"/>
      <c r="M153" s="405"/>
      <c r="N153" s="405"/>
      <c r="O153" s="405"/>
      <c r="P153" s="852"/>
      <c r="Q153" s="405"/>
    </row>
    <row r="154" spans="1:17" ht="15.75">
      <c r="A154" s="405"/>
      <c r="B154" s="405"/>
      <c r="C154" s="405"/>
      <c r="D154" s="405"/>
      <c r="E154" s="405"/>
      <c r="F154" s="405"/>
      <c r="G154" s="405"/>
      <c r="H154" s="405"/>
      <c r="I154" s="405"/>
      <c r="J154" s="405"/>
      <c r="K154" s="852"/>
      <c r="L154" s="405"/>
      <c r="M154" s="405"/>
      <c r="N154" s="405"/>
      <c r="O154" s="405"/>
      <c r="P154" s="852"/>
      <c r="Q154" s="405"/>
    </row>
    <row r="155" spans="1:17" ht="15.75">
      <c r="A155" s="405"/>
      <c r="B155" s="405"/>
      <c r="C155" s="405"/>
      <c r="D155" s="405"/>
      <c r="E155" s="405"/>
      <c r="F155" s="405"/>
      <c r="G155" s="405"/>
      <c r="H155" s="405"/>
      <c r="I155" s="405"/>
      <c r="J155" s="405"/>
      <c r="K155" s="852"/>
      <c r="L155" s="405"/>
      <c r="M155" s="405"/>
      <c r="N155" s="405"/>
      <c r="O155" s="405"/>
      <c r="P155" s="852"/>
      <c r="Q155" s="405"/>
    </row>
    <row r="156" spans="1:17" ht="15.75">
      <c r="A156" s="405"/>
      <c r="B156" s="405"/>
      <c r="C156" s="405"/>
      <c r="D156" s="405"/>
      <c r="E156" s="405"/>
      <c r="F156" s="405"/>
      <c r="G156" s="405"/>
      <c r="H156" s="405"/>
      <c r="I156" s="405"/>
      <c r="J156" s="405"/>
      <c r="K156" s="852"/>
      <c r="L156" s="405"/>
      <c r="M156" s="405"/>
      <c r="N156" s="405"/>
      <c r="O156" s="405"/>
      <c r="P156" s="852"/>
      <c r="Q156" s="405"/>
    </row>
    <row r="157" spans="1:17" ht="13.5" thickBot="1">
      <c r="A157" s="456"/>
      <c r="B157" s="456"/>
      <c r="C157" s="456"/>
      <c r="D157" s="456"/>
      <c r="E157" s="456"/>
      <c r="F157" s="456"/>
      <c r="G157" s="456"/>
      <c r="H157" s="456"/>
      <c r="I157" s="456"/>
      <c r="J157" s="456"/>
      <c r="K157" s="853"/>
      <c r="L157" s="456"/>
      <c r="M157" s="456"/>
      <c r="N157" s="456"/>
      <c r="O157" s="456"/>
      <c r="P157" s="853"/>
      <c r="Q157" s="456"/>
    </row>
    <row r="158" spans="1:17" ht="31.5" customHeight="1">
      <c r="A158" s="115" t="s">
        <v>216</v>
      </c>
      <c r="B158" s="116"/>
      <c r="C158" s="116"/>
      <c r="D158" s="117"/>
      <c r="E158" s="118"/>
      <c r="F158" s="117"/>
      <c r="G158" s="117"/>
      <c r="H158" s="116"/>
      <c r="I158" s="119"/>
      <c r="J158" s="120"/>
      <c r="K158" s="121"/>
      <c r="L158" s="453"/>
      <c r="M158" s="453"/>
      <c r="N158" s="453"/>
      <c r="O158" s="453"/>
      <c r="P158" s="732"/>
      <c r="Q158" s="454"/>
    </row>
    <row r="159" spans="1:17" ht="28.5" customHeight="1">
      <c r="A159" s="122" t="s">
        <v>264</v>
      </c>
      <c r="B159" s="76"/>
      <c r="C159" s="76"/>
      <c r="D159" s="76"/>
      <c r="E159" s="77"/>
      <c r="F159" s="76"/>
      <c r="G159" s="76"/>
      <c r="H159" s="76"/>
      <c r="I159" s="78"/>
      <c r="J159" s="76"/>
      <c r="K159" s="114">
        <f>K117</f>
        <v>-7.68049757</v>
      </c>
      <c r="L159" s="405"/>
      <c r="M159" s="405"/>
      <c r="N159" s="405"/>
      <c r="O159" s="405"/>
      <c r="P159" s="114">
        <f>P117</f>
        <v>-7.1226521929999995</v>
      </c>
      <c r="Q159" s="455"/>
    </row>
    <row r="160" spans="1:17" ht="28.5" customHeight="1">
      <c r="A160" s="122" t="s">
        <v>265</v>
      </c>
      <c r="B160" s="76"/>
      <c r="C160" s="76"/>
      <c r="D160" s="76"/>
      <c r="E160" s="77"/>
      <c r="F160" s="76"/>
      <c r="G160" s="76"/>
      <c r="H160" s="76"/>
      <c r="I160" s="78"/>
      <c r="J160" s="76"/>
      <c r="K160" s="114">
        <f>K151</f>
        <v>0.10844176999999999</v>
      </c>
      <c r="L160" s="405"/>
      <c r="M160" s="405"/>
      <c r="N160" s="405"/>
      <c r="O160" s="405"/>
      <c r="P160" s="114">
        <f>P151</f>
        <v>-0.19607083999999997</v>
      </c>
      <c r="Q160" s="455"/>
    </row>
    <row r="161" spans="1:17" ht="28.5" customHeight="1">
      <c r="A161" s="122" t="s">
        <v>217</v>
      </c>
      <c r="B161" s="76"/>
      <c r="C161" s="76"/>
      <c r="D161" s="76"/>
      <c r="E161" s="77"/>
      <c r="F161" s="76"/>
      <c r="G161" s="76"/>
      <c r="H161" s="76"/>
      <c r="I161" s="78"/>
      <c r="J161" s="76"/>
      <c r="K161" s="114">
        <f>'ROHTAK ROAD'!K44</f>
        <v>5.5749999999999994E-2</v>
      </c>
      <c r="L161" s="405"/>
      <c r="M161" s="405"/>
      <c r="N161" s="405"/>
      <c r="O161" s="405"/>
      <c r="P161" s="114">
        <f>'ROHTAK ROAD'!P44</f>
        <v>-1.2610625</v>
      </c>
      <c r="Q161" s="455"/>
    </row>
    <row r="162" spans="1:17" ht="27.75" customHeight="1" thickBot="1">
      <c r="A162" s="124" t="s">
        <v>218</v>
      </c>
      <c r="B162" s="123"/>
      <c r="C162" s="123"/>
      <c r="D162" s="123"/>
      <c r="E162" s="123"/>
      <c r="F162" s="123"/>
      <c r="G162" s="123"/>
      <c r="H162" s="123"/>
      <c r="I162" s="123"/>
      <c r="J162" s="123"/>
      <c r="K162" s="358">
        <f>SUM(K159:K161)</f>
        <v>-7.5163058000000005</v>
      </c>
      <c r="L162" s="456"/>
      <c r="M162" s="456"/>
      <c r="N162" s="456"/>
      <c r="O162" s="456"/>
      <c r="P162" s="358">
        <f>SUM(P159:P161)</f>
        <v>-8.579785532999999</v>
      </c>
      <c r="Q162" s="457"/>
    </row>
    <row r="166" spans="1:17" ht="13.5" thickBot="1">
      <c r="A166" s="208"/>
    </row>
    <row r="167" spans="1:17">
      <c r="A167" s="458"/>
      <c r="B167" s="459"/>
      <c r="C167" s="459"/>
      <c r="D167" s="459"/>
      <c r="E167" s="459"/>
      <c r="F167" s="459"/>
      <c r="G167" s="459"/>
      <c r="H167" s="453"/>
      <c r="I167" s="453"/>
      <c r="J167" s="453"/>
      <c r="K167" s="732"/>
      <c r="L167" s="453"/>
      <c r="M167" s="453"/>
      <c r="N167" s="453"/>
      <c r="O167" s="453"/>
      <c r="P167" s="732"/>
      <c r="Q167" s="454"/>
    </row>
    <row r="168" spans="1:17" ht="23.25">
      <c r="A168" s="460" t="s">
        <v>282</v>
      </c>
      <c r="B168" s="461"/>
      <c r="C168" s="461"/>
      <c r="D168" s="461"/>
      <c r="E168" s="461"/>
      <c r="F168" s="461"/>
      <c r="G168" s="461"/>
      <c r="H168" s="405"/>
      <c r="I168" s="405"/>
      <c r="J168" s="405"/>
      <c r="K168" s="848"/>
      <c r="L168" s="405"/>
      <c r="M168" s="405"/>
      <c r="N168" s="405"/>
      <c r="O168" s="405"/>
      <c r="P168" s="848"/>
      <c r="Q168" s="455"/>
    </row>
    <row r="169" spans="1:17">
      <c r="A169" s="462"/>
      <c r="B169" s="461"/>
      <c r="C169" s="461"/>
      <c r="D169" s="461"/>
      <c r="E169" s="461"/>
      <c r="F169" s="461"/>
      <c r="G169" s="461"/>
      <c r="H169" s="405"/>
      <c r="I169" s="405"/>
      <c r="J169" s="405"/>
      <c r="K169" s="848"/>
      <c r="L169" s="405"/>
      <c r="M169" s="405"/>
      <c r="N169" s="405"/>
      <c r="O169" s="405"/>
      <c r="P169" s="848"/>
      <c r="Q169" s="455"/>
    </row>
    <row r="170" spans="1:17" ht="15.75">
      <c r="A170" s="463"/>
      <c r="B170" s="464"/>
      <c r="C170" s="464"/>
      <c r="D170" s="464"/>
      <c r="E170" s="464"/>
      <c r="F170" s="464"/>
      <c r="G170" s="464"/>
      <c r="H170" s="405"/>
      <c r="I170" s="405"/>
      <c r="J170" s="405"/>
      <c r="K170" s="861" t="s">
        <v>294</v>
      </c>
      <c r="L170" s="405"/>
      <c r="M170" s="405"/>
      <c r="N170" s="405"/>
      <c r="O170" s="405"/>
      <c r="P170" s="861" t="s">
        <v>295</v>
      </c>
      <c r="Q170" s="455"/>
    </row>
    <row r="171" spans="1:17">
      <c r="A171" s="465"/>
      <c r="B171" s="85"/>
      <c r="C171" s="85"/>
      <c r="D171" s="85"/>
      <c r="E171" s="85"/>
      <c r="F171" s="85"/>
      <c r="G171" s="85"/>
      <c r="H171" s="405"/>
      <c r="I171" s="405"/>
      <c r="J171" s="405"/>
      <c r="K171" s="848"/>
      <c r="L171" s="405"/>
      <c r="M171" s="405"/>
      <c r="N171" s="405"/>
      <c r="O171" s="405"/>
      <c r="P171" s="848"/>
      <c r="Q171" s="455"/>
    </row>
    <row r="172" spans="1:17">
      <c r="A172" s="465"/>
      <c r="B172" s="85"/>
      <c r="C172" s="85"/>
      <c r="D172" s="85"/>
      <c r="E172" s="85"/>
      <c r="F172" s="85"/>
      <c r="G172" s="85"/>
      <c r="H172" s="405"/>
      <c r="I172" s="405"/>
      <c r="J172" s="405"/>
      <c r="K172" s="848"/>
      <c r="L172" s="405"/>
      <c r="M172" s="405"/>
      <c r="N172" s="405"/>
      <c r="O172" s="405"/>
      <c r="P172" s="848"/>
      <c r="Q172" s="455"/>
    </row>
    <row r="173" spans="1:17" ht="24.75" customHeight="1">
      <c r="A173" s="466" t="s">
        <v>285</v>
      </c>
      <c r="B173" s="467"/>
      <c r="C173" s="467"/>
      <c r="D173" s="468"/>
      <c r="E173" s="468"/>
      <c r="F173" s="469"/>
      <c r="G173" s="468"/>
      <c r="H173" s="405"/>
      <c r="I173" s="405"/>
      <c r="J173" s="405"/>
      <c r="K173" s="470">
        <f>K162</f>
        <v>-7.5163058000000005</v>
      </c>
      <c r="L173" s="468" t="s">
        <v>283</v>
      </c>
      <c r="M173" s="405"/>
      <c r="N173" s="405"/>
      <c r="O173" s="405"/>
      <c r="P173" s="470">
        <f>P162</f>
        <v>-8.579785532999999</v>
      </c>
      <c r="Q173" s="471" t="s">
        <v>283</v>
      </c>
    </row>
    <row r="174" spans="1:17" ht="37.5" customHeight="1">
      <c r="A174" s="976" t="s">
        <v>502</v>
      </c>
      <c r="B174" s="977"/>
      <c r="C174" s="977"/>
      <c r="D174" s="977"/>
      <c r="E174" s="977"/>
      <c r="F174" s="977"/>
      <c r="G174" s="461"/>
      <c r="H174" s="405"/>
      <c r="I174" s="405"/>
      <c r="J174" s="405"/>
      <c r="K174" s="855">
        <v>-9.9414999999999996</v>
      </c>
      <c r="L174" s="829" t="s">
        <v>283</v>
      </c>
      <c r="M174" s="405"/>
      <c r="N174" s="405"/>
      <c r="O174" s="405"/>
      <c r="P174" s="855">
        <v>-1.1475</v>
      </c>
      <c r="Q174" s="862" t="s">
        <v>283</v>
      </c>
    </row>
    <row r="175" spans="1:17" ht="15">
      <c r="A175" s="472"/>
      <c r="B175" s="473"/>
      <c r="C175" s="473"/>
      <c r="D175" s="461"/>
      <c r="E175" s="461"/>
      <c r="F175" s="474"/>
      <c r="G175" s="461"/>
      <c r="H175" s="405"/>
      <c r="I175" s="405"/>
      <c r="J175" s="405"/>
      <c r="K175" s="470"/>
      <c r="L175" s="461"/>
      <c r="M175" s="405"/>
      <c r="N175" s="405"/>
      <c r="O175" s="405"/>
      <c r="P175" s="470"/>
      <c r="Q175" s="475"/>
    </row>
    <row r="176" spans="1:17" ht="21.75" customHeight="1">
      <c r="A176" s="476" t="s">
        <v>284</v>
      </c>
      <c r="B176" s="40"/>
      <c r="C176" s="40"/>
      <c r="D176" s="461"/>
      <c r="E176" s="461"/>
      <c r="F176" s="477"/>
      <c r="G176" s="468"/>
      <c r="H176" s="405"/>
      <c r="I176" s="405"/>
      <c r="J176" s="405"/>
      <c r="K176" s="470">
        <f>'STEPPED UP GENCO'!K71</f>
        <v>0.85404215770000014</v>
      </c>
      <c r="L176" s="468" t="s">
        <v>283</v>
      </c>
      <c r="M176" s="405"/>
      <c r="N176" s="405"/>
      <c r="O176" s="405"/>
      <c r="P176" s="470">
        <f>'STEPPED UP GENCO'!P71</f>
        <v>0.35701441000000012</v>
      </c>
      <c r="Q176" s="471" t="s">
        <v>283</v>
      </c>
    </row>
    <row r="177" spans="1:17">
      <c r="A177" s="478"/>
      <c r="B177" s="405"/>
      <c r="C177" s="405"/>
      <c r="D177" s="405"/>
      <c r="E177" s="405"/>
      <c r="F177" s="405"/>
      <c r="G177" s="405"/>
      <c r="H177" s="405"/>
      <c r="I177" s="405"/>
      <c r="J177" s="405"/>
      <c r="K177" s="848"/>
      <c r="L177" s="405"/>
      <c r="M177" s="405"/>
      <c r="N177" s="405"/>
      <c r="O177" s="405"/>
      <c r="P177" s="848"/>
      <c r="Q177" s="455"/>
    </row>
    <row r="178" spans="1:17" ht="2.25" customHeight="1">
      <c r="A178" s="478"/>
      <c r="B178" s="405"/>
      <c r="C178" s="405"/>
      <c r="D178" s="405"/>
      <c r="E178" s="405"/>
      <c r="F178" s="405"/>
      <c r="G178" s="405"/>
      <c r="H178" s="405"/>
      <c r="I178" s="405"/>
      <c r="J178" s="405"/>
      <c r="K178" s="848"/>
      <c r="L178" s="405"/>
      <c r="M178" s="405"/>
      <c r="N178" s="405"/>
      <c r="O178" s="405"/>
      <c r="P178" s="848"/>
      <c r="Q178" s="455"/>
    </row>
    <row r="179" spans="1:17" ht="7.5" customHeight="1">
      <c r="A179" s="478"/>
      <c r="B179" s="405"/>
      <c r="C179" s="405"/>
      <c r="D179" s="405"/>
      <c r="E179" s="405"/>
      <c r="F179" s="405"/>
      <c r="G179" s="405"/>
      <c r="H179" s="405"/>
      <c r="I179" s="405"/>
      <c r="J179" s="405"/>
      <c r="K179" s="848"/>
      <c r="L179" s="405"/>
      <c r="M179" s="405"/>
      <c r="N179" s="405"/>
      <c r="O179" s="405"/>
      <c r="P179" s="848"/>
      <c r="Q179" s="455"/>
    </row>
    <row r="180" spans="1:17" ht="21" thickBot="1">
      <c r="A180" s="479"/>
      <c r="B180" s="456"/>
      <c r="C180" s="456"/>
      <c r="D180" s="456"/>
      <c r="E180" s="456"/>
      <c r="F180" s="456"/>
      <c r="G180" s="456"/>
      <c r="H180" s="480"/>
      <c r="I180" s="480"/>
      <c r="J180" s="481" t="s">
        <v>286</v>
      </c>
      <c r="K180" s="482">
        <f>SUM(K173:K179)</f>
        <v>-16.603763642299999</v>
      </c>
      <c r="L180" s="480" t="s">
        <v>283</v>
      </c>
      <c r="M180" s="483"/>
      <c r="N180" s="456"/>
      <c r="O180" s="456"/>
      <c r="P180" s="482">
        <f>SUM(P173:P179)</f>
        <v>-9.3702711230000002</v>
      </c>
      <c r="Q180" s="484" t="s">
        <v>283</v>
      </c>
    </row>
  </sheetData>
  <mergeCells count="1">
    <mergeCell ref="A174:F174"/>
  </mergeCells>
  <phoneticPr fontId="5" type="noConversion"/>
  <printOptions horizontalCentered="1"/>
  <pageMargins left="0.39" right="0.25" top="0.36" bottom="0" header="0.38" footer="0.5"/>
  <pageSetup scale="51" orientation="landscape" verticalDpi="300" r:id="rId1"/>
  <headerFooter alignWithMargins="0"/>
  <rowBreaks count="2" manualBreakCount="2">
    <brk id="71" max="16" man="1"/>
    <brk id="11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S219"/>
  <sheetViews>
    <sheetView view="pageBreakPreview" topLeftCell="A31" zoomScale="70" zoomScaleNormal="70" zoomScaleSheetLayoutView="70" workbookViewId="0">
      <selection activeCell="P57" sqref="P57"/>
    </sheetView>
  </sheetViews>
  <sheetFormatPr defaultRowHeight="12.75"/>
  <cols>
    <col min="1" max="1" width="7.42578125" style="378" customWidth="1"/>
    <col min="2" max="2" width="29.5703125" style="378" customWidth="1"/>
    <col min="3" max="3" width="13.28515625" style="378" customWidth="1"/>
    <col min="4" max="4" width="9" style="378" customWidth="1"/>
    <col min="5" max="5" width="16.5703125" style="378" customWidth="1"/>
    <col min="6" max="6" width="10.85546875" style="378" customWidth="1"/>
    <col min="7" max="7" width="20.28515625" style="378" customWidth="1"/>
    <col min="8" max="8" width="13.42578125" style="378" customWidth="1"/>
    <col min="9" max="9" width="11.85546875" style="378" customWidth="1"/>
    <col min="10" max="10" width="16.28515625" style="378" customWidth="1"/>
    <col min="11" max="11" width="15.7109375" style="547" customWidth="1"/>
    <col min="12" max="12" width="13.42578125" style="378" customWidth="1"/>
    <col min="13" max="13" width="16.28515625" style="378" customWidth="1"/>
    <col min="14" max="14" width="12.140625" style="378" customWidth="1"/>
    <col min="15" max="15" width="15.28515625" style="378" customWidth="1"/>
    <col min="16" max="16" width="16.28515625" style="547" customWidth="1"/>
    <col min="17" max="17" width="29.42578125" style="378" customWidth="1"/>
    <col min="18" max="19" width="9.140625" style="378" hidden="1" customWidth="1"/>
    <col min="20" max="16384" width="9.140625" style="378"/>
  </cols>
  <sheetData>
    <row r="1" spans="1:17" s="83" customFormat="1" ht="11.25" customHeight="1">
      <c r="A1" s="15" t="s">
        <v>210</v>
      </c>
      <c r="K1" s="836"/>
      <c r="P1" s="836" t="str">
        <f>NDPL!$Q$1</f>
        <v>SEPTEMBER-2023</v>
      </c>
      <c r="Q1" s="634"/>
    </row>
    <row r="2" spans="1:17" s="83" customFormat="1" ht="11.25" customHeight="1">
      <c r="A2" s="15" t="s">
        <v>211</v>
      </c>
      <c r="K2" s="836"/>
      <c r="P2" s="836"/>
    </row>
    <row r="3" spans="1:17" s="83" customFormat="1" ht="11.25" customHeight="1">
      <c r="A3" s="15" t="s">
        <v>140</v>
      </c>
      <c r="K3" s="836"/>
      <c r="P3" s="836"/>
    </row>
    <row r="4" spans="1:17" s="83" customFormat="1" ht="11.25" customHeight="1" thickBot="1">
      <c r="A4" s="635" t="s">
        <v>173</v>
      </c>
      <c r="G4" s="85"/>
      <c r="H4" s="85"/>
      <c r="I4" s="632" t="s">
        <v>348</v>
      </c>
      <c r="J4" s="85"/>
      <c r="K4" s="868"/>
      <c r="L4" s="85"/>
      <c r="M4" s="85"/>
      <c r="N4" s="632" t="s">
        <v>349</v>
      </c>
      <c r="O4" s="85"/>
      <c r="P4" s="868"/>
    </row>
    <row r="5" spans="1:17" ht="36.75" customHeight="1" thickTop="1" thickBot="1">
      <c r="A5" s="421" t="s">
        <v>8</v>
      </c>
      <c r="B5" s="422" t="s">
        <v>9</v>
      </c>
      <c r="C5" s="423" t="s">
        <v>1</v>
      </c>
      <c r="D5" s="423" t="s">
        <v>2</v>
      </c>
      <c r="E5" s="423" t="s">
        <v>3</v>
      </c>
      <c r="F5" s="423" t="s">
        <v>10</v>
      </c>
      <c r="G5" s="421" t="str">
        <f>NDPL!G5</f>
        <v>FINAL READING 30/09/2023</v>
      </c>
      <c r="H5" s="423" t="str">
        <f>NDPL!H5</f>
        <v>INTIAL READING 01/09/2023</v>
      </c>
      <c r="I5" s="423" t="s">
        <v>4</v>
      </c>
      <c r="J5" s="423" t="s">
        <v>5</v>
      </c>
      <c r="K5" s="869" t="s">
        <v>6</v>
      </c>
      <c r="L5" s="421" t="str">
        <f>NDPL!G5</f>
        <v>FINAL READING 30/09/2023</v>
      </c>
      <c r="M5" s="423" t="str">
        <f>NDPL!H5</f>
        <v>INTIAL READING 01/09/2023</v>
      </c>
      <c r="N5" s="423" t="s">
        <v>4</v>
      </c>
      <c r="O5" s="423" t="s">
        <v>5</v>
      </c>
      <c r="P5" s="869" t="s">
        <v>6</v>
      </c>
      <c r="Q5" s="439" t="s">
        <v>266</v>
      </c>
    </row>
    <row r="6" spans="1:17" ht="2.25" hidden="1" customHeight="1" thickTop="1" thickBot="1"/>
    <row r="7" spans="1:17" ht="16.5" customHeight="1" thickTop="1">
      <c r="A7" s="241"/>
      <c r="B7" s="242" t="s">
        <v>141</v>
      </c>
      <c r="C7" s="243"/>
      <c r="D7" s="32"/>
      <c r="E7" s="32"/>
      <c r="F7" s="32"/>
      <c r="G7" s="25"/>
      <c r="H7" s="387"/>
      <c r="I7" s="387"/>
      <c r="J7" s="387"/>
      <c r="K7" s="851"/>
      <c r="L7" s="388"/>
      <c r="M7" s="387"/>
      <c r="N7" s="387"/>
      <c r="O7" s="387"/>
      <c r="P7" s="874"/>
      <c r="Q7" s="443"/>
    </row>
    <row r="8" spans="1:17" ht="16.5" customHeight="1">
      <c r="A8" s="230">
        <v>1</v>
      </c>
      <c r="B8" s="264" t="s">
        <v>142</v>
      </c>
      <c r="C8" s="265">
        <v>4865170</v>
      </c>
      <c r="D8" s="102" t="s">
        <v>12</v>
      </c>
      <c r="E8" s="85" t="s">
        <v>301</v>
      </c>
      <c r="F8" s="274">
        <v>1000</v>
      </c>
      <c r="G8" s="290">
        <v>997806</v>
      </c>
      <c r="H8" s="291">
        <v>997806</v>
      </c>
      <c r="I8" s="274">
        <f t="shared" ref="I8:I19" si="0">G8-H8</f>
        <v>0</v>
      </c>
      <c r="J8" s="274">
        <f t="shared" ref="J8:J13" si="1">$F8*I8</f>
        <v>0</v>
      </c>
      <c r="K8" s="846">
        <f t="shared" ref="K8:K13" si="2">J8/1000000</f>
        <v>0</v>
      </c>
      <c r="L8" s="290">
        <v>987767</v>
      </c>
      <c r="M8" s="291">
        <v>987849</v>
      </c>
      <c r="N8" s="274">
        <f t="shared" ref="N8:N17" si="3">L8-M8</f>
        <v>-82</v>
      </c>
      <c r="O8" s="274">
        <f t="shared" ref="O8:O13" si="4">$F8*N8</f>
        <v>-82000</v>
      </c>
      <c r="P8" s="879">
        <f t="shared" ref="P8:P13" si="5">O8/1000000</f>
        <v>-8.2000000000000003E-2</v>
      </c>
      <c r="Q8" s="390"/>
    </row>
    <row r="9" spans="1:17" ht="16.5" customHeight="1">
      <c r="A9" s="230">
        <v>2</v>
      </c>
      <c r="B9" s="264" t="s">
        <v>143</v>
      </c>
      <c r="C9" s="265">
        <v>4864887</v>
      </c>
      <c r="D9" s="102" t="s">
        <v>12</v>
      </c>
      <c r="E9" s="85" t="s">
        <v>301</v>
      </c>
      <c r="F9" s="274">
        <v>1000</v>
      </c>
      <c r="G9" s="290">
        <v>998506</v>
      </c>
      <c r="H9" s="291">
        <v>998506</v>
      </c>
      <c r="I9" s="274">
        <f t="shared" si="0"/>
        <v>0</v>
      </c>
      <c r="J9" s="274">
        <f>$F9*I9</f>
        <v>0</v>
      </c>
      <c r="K9" s="846">
        <f>J9/1000000</f>
        <v>0</v>
      </c>
      <c r="L9" s="290">
        <v>998126</v>
      </c>
      <c r="M9" s="291">
        <v>998148</v>
      </c>
      <c r="N9" s="274">
        <f t="shared" si="3"/>
        <v>-22</v>
      </c>
      <c r="O9" s="274">
        <f>$F9*N9</f>
        <v>-22000</v>
      </c>
      <c r="P9" s="879">
        <f>O9/1000000</f>
        <v>-2.1999999999999999E-2</v>
      </c>
      <c r="Q9" s="394"/>
    </row>
    <row r="10" spans="1:17" ht="16.5" customHeight="1">
      <c r="A10" s="230">
        <v>3</v>
      </c>
      <c r="B10" s="264" t="s">
        <v>144</v>
      </c>
      <c r="C10" s="265">
        <v>4864799</v>
      </c>
      <c r="D10" s="102" t="s">
        <v>12</v>
      </c>
      <c r="E10" s="85" t="s">
        <v>301</v>
      </c>
      <c r="F10" s="274">
        <v>200</v>
      </c>
      <c r="G10" s="290">
        <v>999432</v>
      </c>
      <c r="H10" s="291">
        <v>999433</v>
      </c>
      <c r="I10" s="274">
        <f>G10-H10</f>
        <v>-1</v>
      </c>
      <c r="J10" s="274">
        <f>$F10*I10</f>
        <v>-200</v>
      </c>
      <c r="K10" s="846">
        <f>J10/1000000</f>
        <v>-2.0000000000000001E-4</v>
      </c>
      <c r="L10" s="290">
        <v>968885</v>
      </c>
      <c r="M10" s="291">
        <v>969354</v>
      </c>
      <c r="N10" s="274">
        <f>L10-M10</f>
        <v>-469</v>
      </c>
      <c r="O10" s="274">
        <f>$F10*N10</f>
        <v>-93800</v>
      </c>
      <c r="P10" s="879">
        <f>O10/1000000</f>
        <v>-9.3799999999999994E-2</v>
      </c>
      <c r="Q10" s="391"/>
    </row>
    <row r="11" spans="1:17" ht="16.5" customHeight="1">
      <c r="A11" s="230">
        <v>4</v>
      </c>
      <c r="B11" s="264" t="s">
        <v>145</v>
      </c>
      <c r="C11" s="265">
        <v>4865127</v>
      </c>
      <c r="D11" s="102" t="s">
        <v>12</v>
      </c>
      <c r="E11" s="85" t="s">
        <v>301</v>
      </c>
      <c r="F11" s="274">
        <v>1333.33</v>
      </c>
      <c r="G11" s="290">
        <v>999790</v>
      </c>
      <c r="H11" s="291">
        <v>999790</v>
      </c>
      <c r="I11" s="274">
        <f t="shared" si="0"/>
        <v>0</v>
      </c>
      <c r="J11" s="274">
        <f t="shared" si="1"/>
        <v>0</v>
      </c>
      <c r="K11" s="846">
        <f t="shared" si="2"/>
        <v>0</v>
      </c>
      <c r="L11" s="290">
        <v>995752</v>
      </c>
      <c r="M11" s="291">
        <v>995855</v>
      </c>
      <c r="N11" s="274">
        <f t="shared" si="3"/>
        <v>-103</v>
      </c>
      <c r="O11" s="274">
        <f t="shared" si="4"/>
        <v>-137332.99</v>
      </c>
      <c r="P11" s="879">
        <f t="shared" si="5"/>
        <v>-0.13733298999999999</v>
      </c>
      <c r="Q11" s="664"/>
    </row>
    <row r="12" spans="1:17" ht="16.5" customHeight="1">
      <c r="A12" s="230">
        <v>5</v>
      </c>
      <c r="B12" s="264" t="s">
        <v>146</v>
      </c>
      <c r="C12" s="265">
        <v>4865177</v>
      </c>
      <c r="D12" s="102" t="s">
        <v>12</v>
      </c>
      <c r="E12" s="85" t="s">
        <v>301</v>
      </c>
      <c r="F12" s="274">
        <v>1500</v>
      </c>
      <c r="G12" s="290">
        <v>997311</v>
      </c>
      <c r="H12" s="291">
        <v>997307</v>
      </c>
      <c r="I12" s="274">
        <f t="shared" si="0"/>
        <v>4</v>
      </c>
      <c r="J12" s="274">
        <f t="shared" si="1"/>
        <v>6000</v>
      </c>
      <c r="K12" s="846">
        <f t="shared" si="2"/>
        <v>6.0000000000000001E-3</v>
      </c>
      <c r="L12" s="290">
        <v>997519</v>
      </c>
      <c r="M12" s="291">
        <v>997561</v>
      </c>
      <c r="N12" s="274">
        <f t="shared" si="3"/>
        <v>-42</v>
      </c>
      <c r="O12" s="274">
        <f t="shared" si="4"/>
        <v>-63000</v>
      </c>
      <c r="P12" s="879">
        <f t="shared" si="5"/>
        <v>-6.3E-2</v>
      </c>
      <c r="Q12" s="617"/>
    </row>
    <row r="13" spans="1:17" ht="16.5" customHeight="1">
      <c r="A13" s="230">
        <v>6</v>
      </c>
      <c r="B13" s="264" t="s">
        <v>147</v>
      </c>
      <c r="C13" s="265">
        <v>4865111</v>
      </c>
      <c r="D13" s="102" t="s">
        <v>12</v>
      </c>
      <c r="E13" s="85" t="s">
        <v>301</v>
      </c>
      <c r="F13" s="274">
        <v>1333.33</v>
      </c>
      <c r="G13" s="290">
        <v>10345</v>
      </c>
      <c r="H13" s="291">
        <v>10345</v>
      </c>
      <c r="I13" s="274">
        <f t="shared" si="0"/>
        <v>0</v>
      </c>
      <c r="J13" s="274">
        <f t="shared" si="1"/>
        <v>0</v>
      </c>
      <c r="K13" s="846">
        <f t="shared" si="2"/>
        <v>0</v>
      </c>
      <c r="L13" s="290">
        <v>18573</v>
      </c>
      <c r="M13" s="291">
        <v>18580</v>
      </c>
      <c r="N13" s="274">
        <f t="shared" si="3"/>
        <v>-7</v>
      </c>
      <c r="O13" s="274">
        <f t="shared" si="4"/>
        <v>-9333.31</v>
      </c>
      <c r="P13" s="879">
        <f t="shared" si="5"/>
        <v>-9.3333099999999992E-3</v>
      </c>
      <c r="Q13" s="391"/>
    </row>
    <row r="14" spans="1:17" ht="16.5" customHeight="1">
      <c r="A14" s="230">
        <v>7</v>
      </c>
      <c r="B14" s="264" t="s">
        <v>148</v>
      </c>
      <c r="C14" s="265">
        <v>4865160</v>
      </c>
      <c r="D14" s="102" t="s">
        <v>12</v>
      </c>
      <c r="E14" s="85" t="s">
        <v>301</v>
      </c>
      <c r="F14" s="274">
        <v>1000</v>
      </c>
      <c r="G14" s="290">
        <v>994528</v>
      </c>
      <c r="H14" s="291">
        <v>994514</v>
      </c>
      <c r="I14" s="274">
        <f>G14-H14</f>
        <v>14</v>
      </c>
      <c r="J14" s="274">
        <f>$F14*I14</f>
        <v>14000</v>
      </c>
      <c r="K14" s="846">
        <f>J14/1000000</f>
        <v>1.4E-2</v>
      </c>
      <c r="L14" s="290">
        <v>995190</v>
      </c>
      <c r="M14" s="291">
        <v>995202</v>
      </c>
      <c r="N14" s="274">
        <f>L14-M14</f>
        <v>-12</v>
      </c>
      <c r="O14" s="274">
        <f>$F14*N14</f>
        <v>-12000</v>
      </c>
      <c r="P14" s="879">
        <f>O14/1000000</f>
        <v>-1.2E-2</v>
      </c>
      <c r="Q14" s="390"/>
    </row>
    <row r="15" spans="1:17" ht="16.5" customHeight="1">
      <c r="A15" s="230">
        <v>8</v>
      </c>
      <c r="B15" s="819" t="s">
        <v>149</v>
      </c>
      <c r="C15" s="265">
        <v>4865157</v>
      </c>
      <c r="D15" s="102" t="s">
        <v>12</v>
      </c>
      <c r="E15" s="85" t="s">
        <v>301</v>
      </c>
      <c r="F15" s="274">
        <v>1000</v>
      </c>
      <c r="G15" s="290">
        <v>990608</v>
      </c>
      <c r="H15" s="291">
        <v>990609</v>
      </c>
      <c r="I15" s="274">
        <f t="shared" si="0"/>
        <v>-1</v>
      </c>
      <c r="J15" s="274">
        <f>$F15*I15</f>
        <v>-1000</v>
      </c>
      <c r="K15" s="846">
        <f>J15/1000000</f>
        <v>-1E-3</v>
      </c>
      <c r="L15" s="290">
        <v>985527</v>
      </c>
      <c r="M15" s="291">
        <v>985504</v>
      </c>
      <c r="N15" s="274">
        <f t="shared" si="3"/>
        <v>23</v>
      </c>
      <c r="O15" s="274">
        <f>$F15*N15</f>
        <v>23000</v>
      </c>
      <c r="P15" s="879">
        <f>O15/1000000</f>
        <v>2.3E-2</v>
      </c>
      <c r="Q15" s="391"/>
    </row>
    <row r="16" spans="1:17" ht="16.5" customHeight="1">
      <c r="A16" s="230">
        <v>9</v>
      </c>
      <c r="B16" s="264" t="s">
        <v>150</v>
      </c>
      <c r="C16" s="265">
        <v>4865179</v>
      </c>
      <c r="D16" s="102" t="s">
        <v>12</v>
      </c>
      <c r="E16" s="85" t="s">
        <v>301</v>
      </c>
      <c r="F16" s="274">
        <v>800</v>
      </c>
      <c r="G16" s="290">
        <v>999997</v>
      </c>
      <c r="H16" s="291">
        <v>999997</v>
      </c>
      <c r="I16" s="274">
        <f>G16-H16</f>
        <v>0</v>
      </c>
      <c r="J16" s="274">
        <f>$F16*I16</f>
        <v>0</v>
      </c>
      <c r="K16" s="846">
        <f>J16/1000000</f>
        <v>0</v>
      </c>
      <c r="L16" s="290">
        <v>998528</v>
      </c>
      <c r="M16" s="291">
        <v>998436</v>
      </c>
      <c r="N16" s="274">
        <f>L16-M16</f>
        <v>92</v>
      </c>
      <c r="O16" s="274">
        <f>$F16*N16</f>
        <v>73600</v>
      </c>
      <c r="P16" s="879">
        <f>O16/1000000</f>
        <v>7.3599999999999999E-2</v>
      </c>
      <c r="Q16" s="390"/>
    </row>
    <row r="17" spans="1:17" ht="16.5" customHeight="1">
      <c r="A17" s="230">
        <v>10</v>
      </c>
      <c r="B17" s="264" t="s">
        <v>426</v>
      </c>
      <c r="C17" s="265">
        <v>4865130</v>
      </c>
      <c r="D17" s="102" t="s">
        <v>12</v>
      </c>
      <c r="E17" s="85" t="s">
        <v>301</v>
      </c>
      <c r="F17" s="274">
        <v>1333.33</v>
      </c>
      <c r="G17" s="290">
        <v>988553</v>
      </c>
      <c r="H17" s="291">
        <v>988555</v>
      </c>
      <c r="I17" s="274">
        <f t="shared" si="0"/>
        <v>-2</v>
      </c>
      <c r="J17" s="274">
        <f>$F17*I17</f>
        <v>-2666.66</v>
      </c>
      <c r="K17" s="846">
        <f>J17/1000000</f>
        <v>-2.66666E-3</v>
      </c>
      <c r="L17" s="290">
        <v>265013</v>
      </c>
      <c r="M17" s="291">
        <v>265019</v>
      </c>
      <c r="N17" s="274">
        <f t="shared" si="3"/>
        <v>-6</v>
      </c>
      <c r="O17" s="274">
        <f>$F17*N17</f>
        <v>-7999.98</v>
      </c>
      <c r="P17" s="879">
        <f>O17/1000000</f>
        <v>-7.9999800000000003E-3</v>
      </c>
      <c r="Q17" s="394"/>
    </row>
    <row r="18" spans="1:17" ht="16.5" customHeight="1">
      <c r="A18" s="230"/>
      <c r="B18" s="266" t="s">
        <v>446</v>
      </c>
      <c r="C18" s="265"/>
      <c r="D18" s="102"/>
      <c r="E18" s="102"/>
      <c r="F18" s="274"/>
      <c r="G18" s="290"/>
      <c r="H18" s="291"/>
      <c r="I18" s="274"/>
      <c r="J18" s="274"/>
      <c r="K18" s="870"/>
      <c r="L18" s="290"/>
      <c r="M18" s="291"/>
      <c r="N18" s="274"/>
      <c r="O18" s="274"/>
      <c r="P18" s="880"/>
      <c r="Q18" s="391"/>
    </row>
    <row r="19" spans="1:17" ht="16.5" customHeight="1">
      <c r="A19" s="230">
        <v>11</v>
      </c>
      <c r="B19" s="264" t="s">
        <v>14</v>
      </c>
      <c r="C19" s="265">
        <v>4864786</v>
      </c>
      <c r="D19" s="102" t="s">
        <v>12</v>
      </c>
      <c r="E19" s="85" t="s">
        <v>301</v>
      </c>
      <c r="F19" s="274">
        <v>-6666.6660000000002</v>
      </c>
      <c r="G19" s="290">
        <v>954</v>
      </c>
      <c r="H19" s="291">
        <v>954</v>
      </c>
      <c r="I19" s="274">
        <f t="shared" si="0"/>
        <v>0</v>
      </c>
      <c r="J19" s="274">
        <f>$F19*I19</f>
        <v>0</v>
      </c>
      <c r="K19" s="846">
        <f>J19/1000000</f>
        <v>0</v>
      </c>
      <c r="L19" s="290">
        <v>104</v>
      </c>
      <c r="M19" s="291">
        <v>71</v>
      </c>
      <c r="N19" s="274">
        <f>L19-M19</f>
        <v>33</v>
      </c>
      <c r="O19" s="274">
        <f>$F19*N19</f>
        <v>-219999.978</v>
      </c>
      <c r="P19" s="879">
        <f>O19/1000000</f>
        <v>-0.21999997800000001</v>
      </c>
      <c r="Q19" s="391"/>
    </row>
    <row r="20" spans="1:17" ht="16.5" customHeight="1">
      <c r="A20" s="230">
        <v>12</v>
      </c>
      <c r="B20" s="246" t="s">
        <v>15</v>
      </c>
      <c r="C20" s="265">
        <v>4865025</v>
      </c>
      <c r="D20" s="76" t="s">
        <v>12</v>
      </c>
      <c r="E20" s="85" t="s">
        <v>301</v>
      </c>
      <c r="F20" s="274">
        <v>-1000</v>
      </c>
      <c r="G20" s="290">
        <v>34334</v>
      </c>
      <c r="H20" s="291">
        <v>34333</v>
      </c>
      <c r="I20" s="274">
        <f>G20-H20</f>
        <v>1</v>
      </c>
      <c r="J20" s="274">
        <f>$F20*I20</f>
        <v>-1000</v>
      </c>
      <c r="K20" s="846">
        <f>J20/1000000</f>
        <v>-1E-3</v>
      </c>
      <c r="L20" s="290">
        <v>997345</v>
      </c>
      <c r="M20" s="291">
        <v>997273</v>
      </c>
      <c r="N20" s="274">
        <f>L20-M20</f>
        <v>72</v>
      </c>
      <c r="O20" s="274">
        <f>$F20*N20</f>
        <v>-72000</v>
      </c>
      <c r="P20" s="879">
        <f>O20/1000000</f>
        <v>-7.1999999999999995E-2</v>
      </c>
      <c r="Q20" s="391"/>
    </row>
    <row r="21" spans="1:17" ht="16.5" customHeight="1">
      <c r="A21" s="230">
        <v>13</v>
      </c>
      <c r="B21" s="264" t="s">
        <v>16</v>
      </c>
      <c r="C21" s="265">
        <v>5128433</v>
      </c>
      <c r="D21" s="102" t="s">
        <v>12</v>
      </c>
      <c r="E21" s="85" t="s">
        <v>301</v>
      </c>
      <c r="F21" s="274">
        <v>-2000</v>
      </c>
      <c r="G21" s="290">
        <v>5292</v>
      </c>
      <c r="H21" s="291">
        <v>5292</v>
      </c>
      <c r="I21" s="274">
        <f>G21-H21</f>
        <v>0</v>
      </c>
      <c r="J21" s="274">
        <f>$F21*I21</f>
        <v>0</v>
      </c>
      <c r="K21" s="846">
        <f>J21/1000000</f>
        <v>0</v>
      </c>
      <c r="L21" s="290">
        <v>999509</v>
      </c>
      <c r="M21" s="291">
        <v>998460</v>
      </c>
      <c r="N21" s="274">
        <f>L21-M21</f>
        <v>1049</v>
      </c>
      <c r="O21" s="274">
        <f>$F21*N21</f>
        <v>-2098000</v>
      </c>
      <c r="P21" s="879">
        <f>O21/1000000</f>
        <v>-2.0979999999999999</v>
      </c>
      <c r="Q21" s="391"/>
    </row>
    <row r="22" spans="1:17" ht="16.5" customHeight="1">
      <c r="A22" s="230">
        <v>14</v>
      </c>
      <c r="B22" s="264" t="s">
        <v>387</v>
      </c>
      <c r="C22" s="265">
        <v>5128464</v>
      </c>
      <c r="D22" s="102" t="s">
        <v>12</v>
      </c>
      <c r="E22" s="85" t="s">
        <v>301</v>
      </c>
      <c r="F22" s="274">
        <v>-1000</v>
      </c>
      <c r="G22" s="290">
        <v>1648</v>
      </c>
      <c r="H22" s="291">
        <v>1648</v>
      </c>
      <c r="I22" s="291">
        <f>G22-H22</f>
        <v>0</v>
      </c>
      <c r="J22" s="291">
        <f>$F22*I22</f>
        <v>0</v>
      </c>
      <c r="K22" s="844">
        <f>J22/1000000</f>
        <v>0</v>
      </c>
      <c r="L22" s="290">
        <v>996149</v>
      </c>
      <c r="M22" s="291">
        <v>995564</v>
      </c>
      <c r="N22" s="291">
        <f>L22-M22</f>
        <v>585</v>
      </c>
      <c r="O22" s="291">
        <f>$F22*N22</f>
        <v>-585000</v>
      </c>
      <c r="P22" s="840">
        <f>O22/1000000</f>
        <v>-0.58499999999999996</v>
      </c>
      <c r="Q22" s="391"/>
    </row>
    <row r="23" spans="1:17" ht="16.5" customHeight="1">
      <c r="A23" s="551"/>
      <c r="B23" s="266" t="s">
        <v>152</v>
      </c>
      <c r="C23" s="265"/>
      <c r="D23" s="102"/>
      <c r="E23" s="102"/>
      <c r="F23" s="274"/>
      <c r="G23" s="290"/>
      <c r="H23" s="291"/>
      <c r="I23" s="274"/>
      <c r="J23" s="274"/>
      <c r="K23" s="846"/>
      <c r="L23" s="290"/>
      <c r="M23" s="291"/>
      <c r="N23" s="274"/>
      <c r="O23" s="274"/>
      <c r="P23" s="879"/>
      <c r="Q23" s="391"/>
    </row>
    <row r="24" spans="1:17" ht="16.5" customHeight="1">
      <c r="A24" s="230">
        <v>15</v>
      </c>
      <c r="B24" s="264" t="s">
        <v>14</v>
      </c>
      <c r="C24" s="265">
        <v>4864958</v>
      </c>
      <c r="D24" s="102" t="s">
        <v>12</v>
      </c>
      <c r="E24" s="85" t="s">
        <v>301</v>
      </c>
      <c r="F24" s="274">
        <v>-1250</v>
      </c>
      <c r="G24" s="290">
        <v>0</v>
      </c>
      <c r="H24" s="291">
        <v>0</v>
      </c>
      <c r="I24" s="274">
        <f>G24-H24</f>
        <v>0</v>
      </c>
      <c r="J24" s="274">
        <f>$F24*I24</f>
        <v>0</v>
      </c>
      <c r="K24" s="846">
        <f>J24/1000000</f>
        <v>0</v>
      </c>
      <c r="L24" s="290">
        <v>143</v>
      </c>
      <c r="M24" s="291">
        <v>18</v>
      </c>
      <c r="N24" s="274">
        <f>L24-M24</f>
        <v>125</v>
      </c>
      <c r="O24" s="274">
        <f>$F24*N24</f>
        <v>-156250</v>
      </c>
      <c r="P24" s="879">
        <f>O24/1000000</f>
        <v>-0.15625</v>
      </c>
      <c r="Q24" s="390"/>
    </row>
    <row r="25" spans="1:17" ht="16.5" customHeight="1">
      <c r="A25" s="230">
        <v>16</v>
      </c>
      <c r="B25" s="264" t="s">
        <v>15</v>
      </c>
      <c r="C25" s="265">
        <v>5128438</v>
      </c>
      <c r="D25" s="102" t="s">
        <v>12</v>
      </c>
      <c r="E25" s="85" t="s">
        <v>301</v>
      </c>
      <c r="F25" s="274">
        <v>-1000</v>
      </c>
      <c r="G25" s="290">
        <v>13383</v>
      </c>
      <c r="H25" s="291">
        <v>13383</v>
      </c>
      <c r="I25" s="291">
        <f>G25-H25</f>
        <v>0</v>
      </c>
      <c r="J25" s="291">
        <f>$F25*I25</f>
        <v>0</v>
      </c>
      <c r="K25" s="844">
        <f>J25/1000000</f>
        <v>0</v>
      </c>
      <c r="L25" s="290">
        <v>526</v>
      </c>
      <c r="M25" s="291">
        <v>241</v>
      </c>
      <c r="N25" s="291">
        <f>L25-M25</f>
        <v>285</v>
      </c>
      <c r="O25" s="291">
        <f>$F25*N25</f>
        <v>-285000</v>
      </c>
      <c r="P25" s="840">
        <f>O25/1000000</f>
        <v>-0.28499999999999998</v>
      </c>
      <c r="Q25" s="401"/>
    </row>
    <row r="26" spans="1:17" ht="16.5" customHeight="1">
      <c r="A26" s="230">
        <v>17</v>
      </c>
      <c r="B26" s="264" t="s">
        <v>16</v>
      </c>
      <c r="C26" s="265">
        <v>4864988</v>
      </c>
      <c r="D26" s="102" t="s">
        <v>12</v>
      </c>
      <c r="E26" s="85" t="s">
        <v>301</v>
      </c>
      <c r="F26" s="274">
        <v>-2000</v>
      </c>
      <c r="G26" s="290">
        <v>38472</v>
      </c>
      <c r="H26" s="291">
        <v>38472</v>
      </c>
      <c r="I26" s="274">
        <f>G26-H26</f>
        <v>0</v>
      </c>
      <c r="J26" s="274">
        <f>$F26*I26</f>
        <v>0</v>
      </c>
      <c r="K26" s="846">
        <f>J26/1000000</f>
        <v>0</v>
      </c>
      <c r="L26" s="290">
        <v>5167</v>
      </c>
      <c r="M26" s="291">
        <v>4176</v>
      </c>
      <c r="N26" s="274">
        <f>L26-M26</f>
        <v>991</v>
      </c>
      <c r="O26" s="274">
        <f>$F26*N26</f>
        <v>-1982000</v>
      </c>
      <c r="P26" s="879">
        <f>O26/1000000</f>
        <v>-1.982</v>
      </c>
      <c r="Q26" s="401"/>
    </row>
    <row r="27" spans="1:17" ht="17.25" customHeight="1">
      <c r="A27" s="230">
        <v>18</v>
      </c>
      <c r="B27" s="264" t="s">
        <v>151</v>
      </c>
      <c r="C27" s="265">
        <v>4864938</v>
      </c>
      <c r="D27" s="102" t="s">
        <v>12</v>
      </c>
      <c r="E27" s="85" t="s">
        <v>301</v>
      </c>
      <c r="F27" s="274">
        <v>-2000</v>
      </c>
      <c r="G27" s="290">
        <v>4088</v>
      </c>
      <c r="H27" s="291">
        <v>4088</v>
      </c>
      <c r="I27" s="291">
        <f>G27-H27</f>
        <v>0</v>
      </c>
      <c r="J27" s="291">
        <f>$F27*I27</f>
        <v>0</v>
      </c>
      <c r="K27" s="844">
        <f>J27/1000000</f>
        <v>0</v>
      </c>
      <c r="L27" s="290">
        <v>999837</v>
      </c>
      <c r="M27" s="291">
        <v>999779</v>
      </c>
      <c r="N27" s="291">
        <f>L27-M27</f>
        <v>58</v>
      </c>
      <c r="O27" s="291">
        <f>$F27*N27</f>
        <v>-116000</v>
      </c>
      <c r="P27" s="840">
        <f>O27/1000000</f>
        <v>-0.11600000000000001</v>
      </c>
      <c r="Q27" s="401"/>
    </row>
    <row r="28" spans="1:17" ht="17.25" customHeight="1">
      <c r="A28" s="551"/>
      <c r="B28" s="266" t="s">
        <v>399</v>
      </c>
      <c r="C28" s="265"/>
      <c r="D28" s="102"/>
      <c r="E28" s="85"/>
      <c r="F28" s="274"/>
      <c r="G28" s="290"/>
      <c r="H28" s="291"/>
      <c r="I28" s="291"/>
      <c r="J28" s="291"/>
      <c r="K28" s="844"/>
      <c r="L28" s="290"/>
      <c r="M28" s="291"/>
      <c r="N28" s="291"/>
      <c r="O28" s="291"/>
      <c r="P28" s="840"/>
      <c r="Q28" s="401"/>
    </row>
    <row r="29" spans="1:17" ht="17.25" customHeight="1">
      <c r="A29" s="230">
        <v>19</v>
      </c>
      <c r="B29" s="264" t="s">
        <v>14</v>
      </c>
      <c r="C29" s="265">
        <v>4864912</v>
      </c>
      <c r="D29" s="102" t="s">
        <v>12</v>
      </c>
      <c r="E29" s="85" t="s">
        <v>301</v>
      </c>
      <c r="F29" s="274">
        <v>-1600</v>
      </c>
      <c r="G29" s="290">
        <v>59</v>
      </c>
      <c r="H29" s="291">
        <v>59</v>
      </c>
      <c r="I29" s="274">
        <f>G29-H29</f>
        <v>0</v>
      </c>
      <c r="J29" s="274">
        <f>$F29*I29</f>
        <v>0</v>
      </c>
      <c r="K29" s="846">
        <f>J29/1000000</f>
        <v>0</v>
      </c>
      <c r="L29" s="290">
        <v>1723</v>
      </c>
      <c r="M29" s="291">
        <v>1350</v>
      </c>
      <c r="N29" s="274">
        <f>L29-M29</f>
        <v>373</v>
      </c>
      <c r="O29" s="274">
        <f>$F29*N29</f>
        <v>-596800</v>
      </c>
      <c r="P29" s="879">
        <f>O29/1000000</f>
        <v>-0.5968</v>
      </c>
      <c r="Q29" s="396"/>
    </row>
    <row r="30" spans="1:17" ht="17.25" customHeight="1">
      <c r="A30" s="230">
        <v>20</v>
      </c>
      <c r="B30" s="264" t="s">
        <v>15</v>
      </c>
      <c r="C30" s="265">
        <v>5128459</v>
      </c>
      <c r="D30" s="102" t="s">
        <v>12</v>
      </c>
      <c r="E30" s="85" t="s">
        <v>301</v>
      </c>
      <c r="F30" s="274">
        <v>-800</v>
      </c>
      <c r="G30" s="290">
        <v>129169</v>
      </c>
      <c r="H30" s="291">
        <v>129169</v>
      </c>
      <c r="I30" s="274">
        <f>G30-H30</f>
        <v>0</v>
      </c>
      <c r="J30" s="274">
        <f>$F30*I30</f>
        <v>0</v>
      </c>
      <c r="K30" s="846">
        <f>J30/1000000</f>
        <v>0</v>
      </c>
      <c r="L30" s="290">
        <v>7778</v>
      </c>
      <c r="M30" s="291">
        <v>7419</v>
      </c>
      <c r="N30" s="274">
        <f>L30-M30</f>
        <v>359</v>
      </c>
      <c r="O30" s="274">
        <f>$F30*N30</f>
        <v>-287200</v>
      </c>
      <c r="P30" s="879">
        <f>O30/1000000</f>
        <v>-0.28720000000000001</v>
      </c>
      <c r="Q30" s="401"/>
    </row>
    <row r="31" spans="1:17" ht="17.25" customHeight="1">
      <c r="A31" s="230"/>
      <c r="B31" s="244" t="s">
        <v>153</v>
      </c>
      <c r="C31" s="265"/>
      <c r="D31" s="76"/>
      <c r="E31" s="76"/>
      <c r="F31" s="274"/>
      <c r="G31" s="290"/>
      <c r="H31" s="291"/>
      <c r="I31" s="274"/>
      <c r="J31" s="274"/>
      <c r="K31" s="846"/>
      <c r="L31" s="290"/>
      <c r="M31" s="291"/>
      <c r="N31" s="274"/>
      <c r="O31" s="274"/>
      <c r="P31" s="879"/>
      <c r="Q31" s="391"/>
    </row>
    <row r="32" spans="1:17" ht="18.75" customHeight="1">
      <c r="A32" s="230">
        <v>21</v>
      </c>
      <c r="B32" s="264" t="s">
        <v>14</v>
      </c>
      <c r="C32" s="265">
        <v>4864867</v>
      </c>
      <c r="D32" s="102" t="s">
        <v>12</v>
      </c>
      <c r="E32" s="85" t="s">
        <v>301</v>
      </c>
      <c r="F32" s="274">
        <v>-2500</v>
      </c>
      <c r="G32" s="290">
        <v>999708</v>
      </c>
      <c r="H32" s="291">
        <v>999775</v>
      </c>
      <c r="I32" s="274">
        <f>G32-H32</f>
        <v>-67</v>
      </c>
      <c r="J32" s="274">
        <f>$F32*I32</f>
        <v>167500</v>
      </c>
      <c r="K32" s="846">
        <f>J32/1000000</f>
        <v>0.16750000000000001</v>
      </c>
      <c r="L32" s="290">
        <v>999900</v>
      </c>
      <c r="M32" s="291">
        <v>999906</v>
      </c>
      <c r="N32" s="274">
        <f>L32-M32</f>
        <v>-6</v>
      </c>
      <c r="O32" s="274">
        <f>$F32*N32</f>
        <v>15000</v>
      </c>
      <c r="P32" s="879">
        <f>O32/1000000</f>
        <v>1.4999999999999999E-2</v>
      </c>
      <c r="Q32" s="396"/>
    </row>
    <row r="33" spans="1:17" ht="17.25" customHeight="1">
      <c r="A33" s="230">
        <v>22</v>
      </c>
      <c r="B33" s="264" t="s">
        <v>15</v>
      </c>
      <c r="C33" s="265">
        <v>4865036</v>
      </c>
      <c r="D33" s="102" t="s">
        <v>12</v>
      </c>
      <c r="E33" s="85" t="s">
        <v>301</v>
      </c>
      <c r="F33" s="274">
        <v>-2000</v>
      </c>
      <c r="G33" s="290">
        <v>952347</v>
      </c>
      <c r="H33" s="291">
        <v>952408</v>
      </c>
      <c r="I33" s="274">
        <f>G33-H33</f>
        <v>-61</v>
      </c>
      <c r="J33" s="274">
        <f>$F33*I33</f>
        <v>122000</v>
      </c>
      <c r="K33" s="846">
        <f>J33/1000000</f>
        <v>0.122</v>
      </c>
      <c r="L33" s="290">
        <v>989358</v>
      </c>
      <c r="M33" s="291">
        <v>989436</v>
      </c>
      <c r="N33" s="274">
        <f>L33-M33</f>
        <v>-78</v>
      </c>
      <c r="O33" s="274">
        <f>$F33*N33</f>
        <v>156000</v>
      </c>
      <c r="P33" s="879">
        <f>O33/1000000</f>
        <v>0.156</v>
      </c>
      <c r="Q33" s="401"/>
    </row>
    <row r="34" spans="1:17" ht="15.75" customHeight="1">
      <c r="A34" s="230">
        <v>23</v>
      </c>
      <c r="B34" s="264" t="s">
        <v>16</v>
      </c>
      <c r="C34" s="265">
        <v>4864787</v>
      </c>
      <c r="D34" s="102" t="s">
        <v>12</v>
      </c>
      <c r="E34" s="85" t="s">
        <v>301</v>
      </c>
      <c r="F34" s="274">
        <v>-2000</v>
      </c>
      <c r="G34" s="290">
        <v>999436</v>
      </c>
      <c r="H34" s="291">
        <v>999819</v>
      </c>
      <c r="I34" s="274">
        <f>G34-H34</f>
        <v>-383</v>
      </c>
      <c r="J34" s="274">
        <f>$F34*I34</f>
        <v>766000</v>
      </c>
      <c r="K34" s="846">
        <f>J34/1000000</f>
        <v>0.76600000000000001</v>
      </c>
      <c r="L34" s="290">
        <v>999993</v>
      </c>
      <c r="M34" s="291">
        <v>999999</v>
      </c>
      <c r="N34" s="274">
        <f>L34-M34</f>
        <v>-6</v>
      </c>
      <c r="O34" s="274">
        <f>$F34*N34</f>
        <v>12000</v>
      </c>
      <c r="P34" s="879">
        <f>O34/1000000</f>
        <v>1.2E-2</v>
      </c>
      <c r="Q34" s="401"/>
    </row>
    <row r="35" spans="1:17" ht="15.75" customHeight="1">
      <c r="A35" s="230">
        <v>24</v>
      </c>
      <c r="B35" s="246" t="s">
        <v>151</v>
      </c>
      <c r="C35" s="265">
        <v>4864989</v>
      </c>
      <c r="D35" s="76" t="s">
        <v>12</v>
      </c>
      <c r="E35" s="85" t="s">
        <v>301</v>
      </c>
      <c r="F35" s="274">
        <v>-1000</v>
      </c>
      <c r="G35" s="290">
        <v>999363</v>
      </c>
      <c r="H35" s="291">
        <v>999581</v>
      </c>
      <c r="I35" s="274">
        <f>G35-H35</f>
        <v>-218</v>
      </c>
      <c r="J35" s="274">
        <f>$F35*I35</f>
        <v>218000</v>
      </c>
      <c r="K35" s="846">
        <f>J35/1000000</f>
        <v>0.218</v>
      </c>
      <c r="L35" s="290">
        <v>999935</v>
      </c>
      <c r="M35" s="291">
        <v>999942</v>
      </c>
      <c r="N35" s="274">
        <f>L35-M35</f>
        <v>-7</v>
      </c>
      <c r="O35" s="274">
        <f>$F35*N35</f>
        <v>7000</v>
      </c>
      <c r="P35" s="879">
        <f>O35/1000000</f>
        <v>7.0000000000000001E-3</v>
      </c>
      <c r="Q35" s="594"/>
    </row>
    <row r="36" spans="1:17" ht="15.75" customHeight="1">
      <c r="A36" s="551"/>
      <c r="B36" s="244" t="s">
        <v>416</v>
      </c>
      <c r="C36" s="265"/>
      <c r="D36" s="76"/>
      <c r="E36" s="85"/>
      <c r="F36" s="274"/>
      <c r="G36" s="290"/>
      <c r="H36" s="291"/>
      <c r="I36" s="274"/>
      <c r="J36" s="274"/>
      <c r="K36" s="846"/>
      <c r="L36" s="290"/>
      <c r="M36" s="291"/>
      <c r="N36" s="274"/>
      <c r="O36" s="274"/>
      <c r="P36" s="879"/>
      <c r="Q36" s="594"/>
    </row>
    <row r="37" spans="1:17" ht="15.75" customHeight="1">
      <c r="A37" s="230">
        <v>25</v>
      </c>
      <c r="B37" s="246" t="s">
        <v>417</v>
      </c>
      <c r="C37" s="265">
        <v>5295131</v>
      </c>
      <c r="D37" s="76" t="s">
        <v>12</v>
      </c>
      <c r="E37" s="85" t="s">
        <v>301</v>
      </c>
      <c r="F37" s="274">
        <v>-1000</v>
      </c>
      <c r="G37" s="290">
        <v>997387</v>
      </c>
      <c r="H37" s="291">
        <v>997379</v>
      </c>
      <c r="I37" s="274">
        <f>G37-H37</f>
        <v>8</v>
      </c>
      <c r="J37" s="274">
        <f>$F37*I37</f>
        <v>-8000</v>
      </c>
      <c r="K37" s="846">
        <f>J37/1000000</f>
        <v>-8.0000000000000002E-3</v>
      </c>
      <c r="L37" s="290">
        <v>997257</v>
      </c>
      <c r="M37" s="291">
        <v>997256</v>
      </c>
      <c r="N37" s="274">
        <f>L37-M37</f>
        <v>1</v>
      </c>
      <c r="O37" s="274">
        <f>$F37*N37</f>
        <v>-1000</v>
      </c>
      <c r="P37" s="879">
        <f>O37/1000000</f>
        <v>-1E-3</v>
      </c>
      <c r="Q37" s="594"/>
    </row>
    <row r="38" spans="1:17" ht="15.75" customHeight="1">
      <c r="A38" s="230">
        <v>26</v>
      </c>
      <c r="B38" s="246" t="s">
        <v>418</v>
      </c>
      <c r="C38" s="265">
        <v>5295139</v>
      </c>
      <c r="D38" s="76" t="s">
        <v>12</v>
      </c>
      <c r="E38" s="85" t="s">
        <v>301</v>
      </c>
      <c r="F38" s="274">
        <v>-1000</v>
      </c>
      <c r="G38" s="290">
        <v>981269</v>
      </c>
      <c r="H38" s="291">
        <v>981263</v>
      </c>
      <c r="I38" s="274">
        <f>G38-H38</f>
        <v>6</v>
      </c>
      <c r="J38" s="274">
        <f>$F38*I38</f>
        <v>-6000</v>
      </c>
      <c r="K38" s="846">
        <f>J38/1000000</f>
        <v>-6.0000000000000001E-3</v>
      </c>
      <c r="L38" s="290">
        <v>12976</v>
      </c>
      <c r="M38" s="291">
        <v>12975</v>
      </c>
      <c r="N38" s="274">
        <f>L38-M38</f>
        <v>1</v>
      </c>
      <c r="O38" s="274">
        <f>$F38*N38</f>
        <v>-1000</v>
      </c>
      <c r="P38" s="879">
        <f>O38/1000000</f>
        <v>-1E-3</v>
      </c>
      <c r="Q38" s="594"/>
    </row>
    <row r="39" spans="1:17" ht="15.75" customHeight="1">
      <c r="A39" s="230">
        <v>27</v>
      </c>
      <c r="B39" s="246" t="s">
        <v>419</v>
      </c>
      <c r="C39" s="265">
        <v>5295173</v>
      </c>
      <c r="D39" s="76" t="s">
        <v>12</v>
      </c>
      <c r="E39" s="85" t="s">
        <v>301</v>
      </c>
      <c r="F39" s="274">
        <v>-1000</v>
      </c>
      <c r="G39" s="290">
        <v>293850</v>
      </c>
      <c r="H39" s="291">
        <v>293850</v>
      </c>
      <c r="I39" s="274">
        <f>G39-H39</f>
        <v>0</v>
      </c>
      <c r="J39" s="274">
        <f>$F39*I39</f>
        <v>0</v>
      </c>
      <c r="K39" s="846">
        <f>J39/1000000</f>
        <v>0</v>
      </c>
      <c r="L39" s="290">
        <v>140030</v>
      </c>
      <c r="M39" s="291">
        <v>139800</v>
      </c>
      <c r="N39" s="274">
        <f>L39-M39</f>
        <v>230</v>
      </c>
      <c r="O39" s="274">
        <f>$F39*N39</f>
        <v>-230000</v>
      </c>
      <c r="P39" s="879">
        <f>O39/1000000</f>
        <v>-0.23</v>
      </c>
      <c r="Q39" s="594"/>
    </row>
    <row r="40" spans="1:17" ht="15.75" customHeight="1">
      <c r="A40" s="230">
        <v>28</v>
      </c>
      <c r="B40" s="246" t="s">
        <v>420</v>
      </c>
      <c r="C40" s="265">
        <v>5100228</v>
      </c>
      <c r="D40" s="76" t="s">
        <v>12</v>
      </c>
      <c r="E40" s="85" t="s">
        <v>301</v>
      </c>
      <c r="F40" s="274">
        <v>-2000</v>
      </c>
      <c r="G40" s="290">
        <v>7965</v>
      </c>
      <c r="H40" s="291">
        <v>7965</v>
      </c>
      <c r="I40" s="274">
        <f>G40-H40</f>
        <v>0</v>
      </c>
      <c r="J40" s="274">
        <f>$F40*I40</f>
        <v>0</v>
      </c>
      <c r="K40" s="846">
        <f>J40/1000000</f>
        <v>0</v>
      </c>
      <c r="L40" s="290">
        <v>1537</v>
      </c>
      <c r="M40" s="291">
        <v>1449</v>
      </c>
      <c r="N40" s="274">
        <f>L40-M40</f>
        <v>88</v>
      </c>
      <c r="O40" s="274">
        <f>$F40*N40</f>
        <v>-176000</v>
      </c>
      <c r="P40" s="879">
        <f>O40/1000000</f>
        <v>-0.17599999999999999</v>
      </c>
      <c r="Q40" s="594"/>
    </row>
    <row r="41" spans="1:17" ht="17.25" customHeight="1">
      <c r="A41" s="230"/>
      <c r="B41" s="266" t="s">
        <v>154</v>
      </c>
      <c r="C41" s="265"/>
      <c r="D41" s="102"/>
      <c r="E41" s="102"/>
      <c r="F41" s="274"/>
      <c r="G41" s="290"/>
      <c r="H41" s="291"/>
      <c r="I41" s="274"/>
      <c r="J41" s="274"/>
      <c r="K41" s="846"/>
      <c r="L41" s="290"/>
      <c r="M41" s="291"/>
      <c r="N41" s="274"/>
      <c r="O41" s="274"/>
      <c r="P41" s="879"/>
      <c r="Q41" s="391"/>
    </row>
    <row r="42" spans="1:17" ht="19.5" customHeight="1">
      <c r="A42" s="551"/>
      <c r="B42" s="266" t="s">
        <v>37</v>
      </c>
      <c r="C42" s="265"/>
      <c r="D42" s="102"/>
      <c r="E42" s="102"/>
      <c r="F42" s="274"/>
      <c r="G42" s="290"/>
      <c r="H42" s="291"/>
      <c r="I42" s="274"/>
      <c r="J42" s="274"/>
      <c r="K42" s="846"/>
      <c r="L42" s="290"/>
      <c r="M42" s="291"/>
      <c r="N42" s="274"/>
      <c r="O42" s="274"/>
      <c r="P42" s="879"/>
      <c r="Q42" s="391"/>
    </row>
    <row r="43" spans="1:17" ht="22.5" customHeight="1">
      <c r="A43" s="230">
        <v>29</v>
      </c>
      <c r="B43" s="264" t="s">
        <v>155</v>
      </c>
      <c r="C43" s="265" t="s">
        <v>484</v>
      </c>
      <c r="D43" s="102" t="s">
        <v>444</v>
      </c>
      <c r="E43" s="85" t="s">
        <v>301</v>
      </c>
      <c r="F43" s="859">
        <v>0.8</v>
      </c>
      <c r="G43" s="290">
        <v>667000</v>
      </c>
      <c r="H43" s="291">
        <v>655500</v>
      </c>
      <c r="I43" s="274">
        <f>G43-H43</f>
        <v>11500</v>
      </c>
      <c r="J43" s="274">
        <f>$F43*I43</f>
        <v>9200</v>
      </c>
      <c r="K43" s="846">
        <f>J43/1000000</f>
        <v>9.1999999999999998E-3</v>
      </c>
      <c r="L43" s="290">
        <v>9000</v>
      </c>
      <c r="M43" s="291">
        <v>9000</v>
      </c>
      <c r="N43" s="274">
        <f>L43-M43</f>
        <v>0</v>
      </c>
      <c r="O43" s="274">
        <f>$F43*N43</f>
        <v>0</v>
      </c>
      <c r="P43" s="879">
        <f>O43/1000000</f>
        <v>0</v>
      </c>
      <c r="Q43" s="396"/>
    </row>
    <row r="44" spans="1:17" ht="15.75" customHeight="1">
      <c r="A44" s="230"/>
      <c r="B44" s="244" t="s">
        <v>156</v>
      </c>
      <c r="C44" s="265"/>
      <c r="D44" s="76"/>
      <c r="E44" s="76"/>
      <c r="F44" s="274"/>
      <c r="G44" s="290"/>
      <c r="H44" s="291"/>
      <c r="I44" s="274"/>
      <c r="J44" s="274"/>
      <c r="K44" s="846"/>
      <c r="L44" s="290"/>
      <c r="M44" s="291"/>
      <c r="N44" s="274"/>
      <c r="O44" s="274"/>
      <c r="P44" s="879"/>
      <c r="Q44" s="391"/>
    </row>
    <row r="45" spans="1:17" ht="15.75" customHeight="1">
      <c r="A45" s="230">
        <v>30</v>
      </c>
      <c r="B45" s="246" t="s">
        <v>14</v>
      </c>
      <c r="C45" s="265">
        <v>5269210</v>
      </c>
      <c r="D45" s="76" t="s">
        <v>12</v>
      </c>
      <c r="E45" s="85" t="s">
        <v>301</v>
      </c>
      <c r="F45" s="274">
        <v>-1000</v>
      </c>
      <c r="G45" s="290">
        <v>933189</v>
      </c>
      <c r="H45" s="291">
        <v>933831</v>
      </c>
      <c r="I45" s="274">
        <f>G45-H45</f>
        <v>-642</v>
      </c>
      <c r="J45" s="274">
        <f>$F45*I45</f>
        <v>642000</v>
      </c>
      <c r="K45" s="846">
        <f>J45/1000000</f>
        <v>0.64200000000000002</v>
      </c>
      <c r="L45" s="290">
        <v>965242</v>
      </c>
      <c r="M45" s="291">
        <v>965244</v>
      </c>
      <c r="N45" s="274">
        <f>L45-M45</f>
        <v>-2</v>
      </c>
      <c r="O45" s="274">
        <f>$F45*N45</f>
        <v>2000</v>
      </c>
      <c r="P45" s="879">
        <f>O45/1000000</f>
        <v>2E-3</v>
      </c>
      <c r="Q45" s="391"/>
    </row>
    <row r="46" spans="1:17" ht="15.75" customHeight="1">
      <c r="A46" s="230">
        <v>31</v>
      </c>
      <c r="B46" s="264" t="s">
        <v>15</v>
      </c>
      <c r="C46" s="265">
        <v>5269749</v>
      </c>
      <c r="D46" s="102" t="s">
        <v>12</v>
      </c>
      <c r="E46" s="85" t="s">
        <v>301</v>
      </c>
      <c r="F46" s="274">
        <v>-1000</v>
      </c>
      <c r="G46" s="290">
        <v>993043</v>
      </c>
      <c r="H46" s="291">
        <v>993742</v>
      </c>
      <c r="I46" s="274">
        <f>G46-H46</f>
        <v>-699</v>
      </c>
      <c r="J46" s="274">
        <f>$F46*I46</f>
        <v>699000</v>
      </c>
      <c r="K46" s="846">
        <f>J46/1000000</f>
        <v>0.69899999999999995</v>
      </c>
      <c r="L46" s="290">
        <v>999495</v>
      </c>
      <c r="M46" s="291">
        <v>999503</v>
      </c>
      <c r="N46" s="274">
        <f>L46-M46</f>
        <v>-8</v>
      </c>
      <c r="O46" s="274">
        <f>$F46*N46</f>
        <v>8000</v>
      </c>
      <c r="P46" s="879">
        <f>O46/1000000</f>
        <v>8.0000000000000002E-3</v>
      </c>
      <c r="Q46" s="563"/>
    </row>
    <row r="47" spans="1:17" ht="15.75" customHeight="1">
      <c r="A47" s="230">
        <v>32</v>
      </c>
      <c r="B47" s="264" t="s">
        <v>16</v>
      </c>
      <c r="C47" s="265">
        <v>4864945</v>
      </c>
      <c r="D47" s="102" t="s">
        <v>12</v>
      </c>
      <c r="E47" s="85" t="s">
        <v>301</v>
      </c>
      <c r="F47" s="274">
        <v>-1000</v>
      </c>
      <c r="G47" s="290">
        <v>672</v>
      </c>
      <c r="H47" s="291">
        <v>500</v>
      </c>
      <c r="I47" s="274">
        <f>G47-H47</f>
        <v>172</v>
      </c>
      <c r="J47" s="274">
        <f>$F47*I47</f>
        <v>-172000</v>
      </c>
      <c r="K47" s="846">
        <f>J47/1000000</f>
        <v>-0.17199999999999999</v>
      </c>
      <c r="L47" s="290">
        <v>999976</v>
      </c>
      <c r="M47" s="291">
        <v>999970</v>
      </c>
      <c r="N47" s="274">
        <f>L47-M47</f>
        <v>6</v>
      </c>
      <c r="O47" s="274">
        <f>$F47*N47</f>
        <v>-6000</v>
      </c>
      <c r="P47" s="879">
        <f>O47/1000000</f>
        <v>-6.0000000000000001E-3</v>
      </c>
      <c r="Q47" s="563"/>
    </row>
    <row r="48" spans="1:17" ht="22.5" customHeight="1">
      <c r="A48" s="551"/>
      <c r="B48" s="244" t="s">
        <v>425</v>
      </c>
      <c r="C48" s="265"/>
      <c r="D48" s="102"/>
      <c r="E48" s="85"/>
      <c r="F48" s="274"/>
      <c r="G48" s="290"/>
      <c r="H48" s="291"/>
      <c r="I48" s="274"/>
      <c r="J48" s="274"/>
      <c r="K48" s="846"/>
      <c r="L48" s="290"/>
      <c r="M48" s="291"/>
      <c r="N48" s="274"/>
      <c r="O48" s="274"/>
      <c r="P48" s="879"/>
      <c r="Q48" s="563"/>
    </row>
    <row r="49" spans="1:17" ht="22.5" customHeight="1">
      <c r="A49" s="230">
        <v>33</v>
      </c>
      <c r="B49" s="246" t="s">
        <v>419</v>
      </c>
      <c r="C49" s="265">
        <v>5128460</v>
      </c>
      <c r="D49" s="76" t="s">
        <v>12</v>
      </c>
      <c r="E49" s="85" t="s">
        <v>301</v>
      </c>
      <c r="F49" s="274">
        <v>-800</v>
      </c>
      <c r="G49" s="290">
        <v>41381</v>
      </c>
      <c r="H49" s="291">
        <v>41381</v>
      </c>
      <c r="I49" s="274">
        <f>G49-H49</f>
        <v>0</v>
      </c>
      <c r="J49" s="274">
        <f>$F49*I49</f>
        <v>0</v>
      </c>
      <c r="K49" s="846">
        <f>J49/1000000</f>
        <v>0</v>
      </c>
      <c r="L49" s="290">
        <v>14816</v>
      </c>
      <c r="M49" s="291">
        <v>12268</v>
      </c>
      <c r="N49" s="274">
        <f>L49-M49</f>
        <v>2548</v>
      </c>
      <c r="O49" s="274">
        <f>$F49*N49</f>
        <v>-2038400</v>
      </c>
      <c r="P49" s="879">
        <f>O49/1000000</f>
        <v>-2.0384000000000002</v>
      </c>
      <c r="Q49" s="563"/>
    </row>
    <row r="50" spans="1:17" ht="22.5" customHeight="1">
      <c r="A50" s="230">
        <v>34</v>
      </c>
      <c r="B50" s="246" t="s">
        <v>420</v>
      </c>
      <c r="C50" s="265">
        <v>5295149</v>
      </c>
      <c r="D50" s="76" t="s">
        <v>12</v>
      </c>
      <c r="E50" s="85" t="s">
        <v>301</v>
      </c>
      <c r="F50" s="274">
        <v>-1600</v>
      </c>
      <c r="G50" s="290">
        <v>63149</v>
      </c>
      <c r="H50" s="291">
        <v>63149</v>
      </c>
      <c r="I50" s="274">
        <f>G50-H50</f>
        <v>0</v>
      </c>
      <c r="J50" s="274">
        <f>$F50*I50</f>
        <v>0</v>
      </c>
      <c r="K50" s="846">
        <f>J50/1000000</f>
        <v>0</v>
      </c>
      <c r="L50" s="290">
        <v>60759</v>
      </c>
      <c r="M50" s="291">
        <v>60699</v>
      </c>
      <c r="N50" s="274">
        <f>L50-M50</f>
        <v>60</v>
      </c>
      <c r="O50" s="274">
        <f>$F50*N50</f>
        <v>-96000</v>
      </c>
      <c r="P50" s="879">
        <f>O50/1000000</f>
        <v>-9.6000000000000002E-2</v>
      </c>
      <c r="Q50" s="563"/>
    </row>
    <row r="51" spans="1:17" ht="22.5" customHeight="1">
      <c r="A51" s="230"/>
      <c r="B51" s="246"/>
      <c r="C51" s="265"/>
      <c r="D51" s="76"/>
      <c r="E51" s="85"/>
      <c r="F51" s="274">
        <v>-1600</v>
      </c>
      <c r="G51" s="290"/>
      <c r="H51" s="291"/>
      <c r="I51" s="274"/>
      <c r="J51" s="274"/>
      <c r="K51" s="846"/>
      <c r="L51" s="290">
        <v>62366</v>
      </c>
      <c r="M51" s="291">
        <v>61250</v>
      </c>
      <c r="N51" s="274">
        <f>L51-M51</f>
        <v>1116</v>
      </c>
      <c r="O51" s="274">
        <f>$F51*N51</f>
        <v>-1785600</v>
      </c>
      <c r="P51" s="879">
        <f>O51/1000000</f>
        <v>-1.7856000000000001</v>
      </c>
      <c r="Q51" s="563"/>
    </row>
    <row r="52" spans="1:17" ht="22.5" customHeight="1">
      <c r="A52" s="230"/>
      <c r="B52" s="246"/>
      <c r="C52" s="265"/>
      <c r="D52" s="76"/>
      <c r="E52" s="85"/>
      <c r="F52" s="274">
        <v>-1600</v>
      </c>
      <c r="G52" s="290"/>
      <c r="H52" s="291"/>
      <c r="I52" s="274"/>
      <c r="J52" s="274"/>
      <c r="K52" s="846"/>
      <c r="L52" s="290">
        <v>76810</v>
      </c>
      <c r="M52" s="291">
        <v>76717</v>
      </c>
      <c r="N52" s="274">
        <f>L52-M52</f>
        <v>93</v>
      </c>
      <c r="O52" s="274">
        <f>$F52*N52</f>
        <v>-148800</v>
      </c>
      <c r="P52" s="879">
        <f>O52/1000000</f>
        <v>-0.14879999999999999</v>
      </c>
      <c r="Q52" s="563"/>
    </row>
    <row r="53" spans="1:17" ht="22.5" customHeight="1">
      <c r="A53" s="230"/>
      <c r="B53" s="246"/>
      <c r="C53" s="265">
        <v>4902495</v>
      </c>
      <c r="D53" s="76" t="s">
        <v>12</v>
      </c>
      <c r="E53" s="85" t="s">
        <v>301</v>
      </c>
      <c r="F53" s="274">
        <v>-1200</v>
      </c>
      <c r="G53" s="290">
        <v>0</v>
      </c>
      <c r="H53" s="291">
        <v>0</v>
      </c>
      <c r="I53" s="274">
        <f>G53-H53</f>
        <v>0</v>
      </c>
      <c r="J53" s="274">
        <f>$F53*I53</f>
        <v>0</v>
      </c>
      <c r="K53" s="846">
        <f>J53/1000000</f>
        <v>0</v>
      </c>
      <c r="L53" s="290">
        <v>104</v>
      </c>
      <c r="M53" s="291">
        <v>35</v>
      </c>
      <c r="N53" s="274">
        <f>L53-M53</f>
        <v>69</v>
      </c>
      <c r="O53" s="274">
        <f>$F53*N53</f>
        <v>-82800</v>
      </c>
      <c r="P53" s="879">
        <f>O53/1000000</f>
        <v>-8.2799999999999999E-2</v>
      </c>
      <c r="Q53" s="563" t="s">
        <v>512</v>
      </c>
    </row>
    <row r="54" spans="1:17" ht="18.75" customHeight="1">
      <c r="A54" s="551"/>
      <c r="B54" s="266" t="s">
        <v>157</v>
      </c>
      <c r="C54" s="265"/>
      <c r="D54" s="102"/>
      <c r="E54" s="102"/>
      <c r="F54" s="270"/>
      <c r="G54" s="290"/>
      <c r="H54" s="291"/>
      <c r="I54" s="274"/>
      <c r="J54" s="274"/>
      <c r="K54" s="846"/>
      <c r="L54" s="290"/>
      <c r="M54" s="291"/>
      <c r="N54" s="274"/>
      <c r="O54" s="274"/>
      <c r="P54" s="879"/>
      <c r="Q54" s="391"/>
    </row>
    <row r="55" spans="1:17" ht="22.5" customHeight="1">
      <c r="A55" s="230">
        <v>35</v>
      </c>
      <c r="B55" s="264" t="s">
        <v>376</v>
      </c>
      <c r="C55" s="265">
        <v>5128411</v>
      </c>
      <c r="D55" s="102" t="s">
        <v>12</v>
      </c>
      <c r="E55" s="85" t="s">
        <v>301</v>
      </c>
      <c r="F55" s="274">
        <v>-2000</v>
      </c>
      <c r="G55" s="290">
        <v>999792</v>
      </c>
      <c r="H55" s="291">
        <v>999907</v>
      </c>
      <c r="I55" s="274">
        <f>G55-H55</f>
        <v>-115</v>
      </c>
      <c r="J55" s="274">
        <f>$F55*I55</f>
        <v>230000</v>
      </c>
      <c r="K55" s="846">
        <f>J55/1000000</f>
        <v>0.23</v>
      </c>
      <c r="L55" s="290">
        <v>1144</v>
      </c>
      <c r="M55" s="291">
        <v>1145</v>
      </c>
      <c r="N55" s="274">
        <f>L55-M55</f>
        <v>-1</v>
      </c>
      <c r="O55" s="274">
        <f>$F55*N55</f>
        <v>2000</v>
      </c>
      <c r="P55" s="879">
        <f>O55/1000000</f>
        <v>2E-3</v>
      </c>
      <c r="Q55" s="391"/>
    </row>
    <row r="56" spans="1:17" ht="22.5" customHeight="1">
      <c r="A56" s="230">
        <v>36</v>
      </c>
      <c r="B56" s="264" t="s">
        <v>377</v>
      </c>
      <c r="C56" s="265">
        <v>4864947</v>
      </c>
      <c r="D56" s="102" t="s">
        <v>12</v>
      </c>
      <c r="E56" s="85" t="s">
        <v>301</v>
      </c>
      <c r="F56" s="274">
        <v>-1000</v>
      </c>
      <c r="G56" s="290">
        <v>321</v>
      </c>
      <c r="H56" s="291">
        <v>353</v>
      </c>
      <c r="I56" s="274">
        <f>G56-H56</f>
        <v>-32</v>
      </c>
      <c r="J56" s="274">
        <f>$F56*I56</f>
        <v>32000</v>
      </c>
      <c r="K56" s="846">
        <f>J56/1000000</f>
        <v>3.2000000000000001E-2</v>
      </c>
      <c r="L56" s="290">
        <v>999952</v>
      </c>
      <c r="M56" s="291">
        <v>999975</v>
      </c>
      <c r="N56" s="274">
        <f>L56-M56</f>
        <v>-23</v>
      </c>
      <c r="O56" s="274">
        <f>$F56*N56</f>
        <v>23000</v>
      </c>
      <c r="P56" s="879">
        <f>O56/1000000</f>
        <v>2.3E-2</v>
      </c>
      <c r="Q56" s="391"/>
    </row>
    <row r="57" spans="1:17" ht="22.5" customHeight="1">
      <c r="A57" s="230">
        <v>37</v>
      </c>
      <c r="B57" s="246" t="s">
        <v>378</v>
      </c>
      <c r="C57" s="265">
        <v>4864933</v>
      </c>
      <c r="D57" s="76" t="s">
        <v>12</v>
      </c>
      <c r="E57" s="85" t="s">
        <v>301</v>
      </c>
      <c r="F57" s="274">
        <v>-1000</v>
      </c>
      <c r="G57" s="290">
        <v>24000</v>
      </c>
      <c r="H57" s="291">
        <v>24053</v>
      </c>
      <c r="I57" s="274">
        <f>G57-H57</f>
        <v>-53</v>
      </c>
      <c r="J57" s="274">
        <f>$F57*I57</f>
        <v>53000</v>
      </c>
      <c r="K57" s="846">
        <f>J57/1000000</f>
        <v>5.2999999999999999E-2</v>
      </c>
      <c r="L57" s="290">
        <v>31049</v>
      </c>
      <c r="M57" s="291">
        <v>31051</v>
      </c>
      <c r="N57" s="274">
        <f>L57-M57</f>
        <v>-2</v>
      </c>
      <c r="O57" s="274">
        <f>$F57*N57</f>
        <v>2000</v>
      </c>
      <c r="P57" s="879">
        <f>O57/1000000</f>
        <v>2E-3</v>
      </c>
      <c r="Q57" s="391"/>
    </row>
    <row r="58" spans="1:17" ht="22.5" customHeight="1">
      <c r="A58" s="230">
        <v>38</v>
      </c>
      <c r="B58" s="264" t="s">
        <v>379</v>
      </c>
      <c r="C58" s="265">
        <v>4864904</v>
      </c>
      <c r="D58" s="102" t="s">
        <v>12</v>
      </c>
      <c r="E58" s="85" t="s">
        <v>301</v>
      </c>
      <c r="F58" s="274">
        <v>-1000</v>
      </c>
      <c r="G58" s="290">
        <v>5550</v>
      </c>
      <c r="H58" s="291">
        <v>5546</v>
      </c>
      <c r="I58" s="274">
        <f>G58-H58</f>
        <v>4</v>
      </c>
      <c r="J58" s="274">
        <f>$F58*I58</f>
        <v>-4000</v>
      </c>
      <c r="K58" s="846">
        <f>J58/1000000</f>
        <v>-4.0000000000000001E-3</v>
      </c>
      <c r="L58" s="290">
        <v>996802</v>
      </c>
      <c r="M58" s="291">
        <v>996803</v>
      </c>
      <c r="N58" s="274">
        <f>L58-M58</f>
        <v>-1</v>
      </c>
      <c r="O58" s="274">
        <f>$F58*N58</f>
        <v>1000</v>
      </c>
      <c r="P58" s="879">
        <f>O58/1000000</f>
        <v>1E-3</v>
      </c>
      <c r="Q58" s="391"/>
    </row>
    <row r="59" spans="1:17" ht="22.5" customHeight="1" thickBot="1">
      <c r="A59" s="792">
        <v>39</v>
      </c>
      <c r="B59" s="267" t="s">
        <v>380</v>
      </c>
      <c r="C59" s="268">
        <v>4864942</v>
      </c>
      <c r="D59" s="222" t="s">
        <v>12</v>
      </c>
      <c r="E59" s="223" t="s">
        <v>301</v>
      </c>
      <c r="F59" s="278">
        <v>-1000</v>
      </c>
      <c r="G59" s="380">
        <v>1246</v>
      </c>
      <c r="H59" s="381">
        <v>1235</v>
      </c>
      <c r="I59" s="278">
        <f>G59-H59</f>
        <v>11</v>
      </c>
      <c r="J59" s="278">
        <f>$F59*I59</f>
        <v>-11000</v>
      </c>
      <c r="K59" s="871">
        <f>J59/1000000</f>
        <v>-1.0999999999999999E-2</v>
      </c>
      <c r="L59" s="380">
        <v>1598</v>
      </c>
      <c r="M59" s="381">
        <v>1617</v>
      </c>
      <c r="N59" s="278">
        <f>L59-M59</f>
        <v>-19</v>
      </c>
      <c r="O59" s="278">
        <f>$F59*N59</f>
        <v>19000</v>
      </c>
      <c r="P59" s="881">
        <f>O59/1000000</f>
        <v>1.9E-2</v>
      </c>
      <c r="Q59" s="802"/>
    </row>
    <row r="60" spans="1:17" ht="18" customHeight="1" thickTop="1" thickBot="1">
      <c r="A60" s="338" t="s">
        <v>290</v>
      </c>
      <c r="B60" s="267"/>
      <c r="C60" s="268"/>
      <c r="D60" s="222"/>
      <c r="E60" s="223"/>
      <c r="F60" s="272"/>
      <c r="G60" s="380"/>
      <c r="H60" s="381"/>
      <c r="I60" s="278"/>
      <c r="J60" s="278"/>
      <c r="K60" s="871"/>
      <c r="L60" s="380"/>
      <c r="M60" s="381"/>
      <c r="N60" s="278"/>
      <c r="O60" s="278"/>
      <c r="P60" s="882" t="str">
        <f>NDPL!$Q$1</f>
        <v>SEPTEMBER-2023</v>
      </c>
      <c r="Q60" s="488"/>
    </row>
    <row r="61" spans="1:17" ht="18" customHeight="1" thickTop="1">
      <c r="A61" s="241"/>
      <c r="B61" s="242" t="s">
        <v>158</v>
      </c>
      <c r="C61" s="793"/>
      <c r="D61" s="84"/>
      <c r="E61" s="84"/>
      <c r="F61" s="351"/>
      <c r="G61" s="789"/>
      <c r="H61" s="442"/>
      <c r="I61" s="794"/>
      <c r="J61" s="794"/>
      <c r="K61" s="872"/>
      <c r="L61" s="789"/>
      <c r="M61" s="442"/>
      <c r="N61" s="794"/>
      <c r="O61" s="794"/>
      <c r="P61" s="883"/>
      <c r="Q61" s="443"/>
    </row>
    <row r="62" spans="1:17" ht="18" customHeight="1">
      <c r="A62" s="230">
        <v>40</v>
      </c>
      <c r="B62" s="264" t="s">
        <v>14</v>
      </c>
      <c r="C62" s="265">
        <v>4864920</v>
      </c>
      <c r="D62" s="102" t="s">
        <v>12</v>
      </c>
      <c r="E62" s="85" t="s">
        <v>301</v>
      </c>
      <c r="F62" s="274">
        <v>-1000</v>
      </c>
      <c r="G62" s="290">
        <v>6779</v>
      </c>
      <c r="H62" s="291">
        <v>6779</v>
      </c>
      <c r="I62" s="274">
        <f>G62-H62</f>
        <v>0</v>
      </c>
      <c r="J62" s="274">
        <f>$F62*I62</f>
        <v>0</v>
      </c>
      <c r="K62" s="846">
        <f>J62/1000000</f>
        <v>0</v>
      </c>
      <c r="L62" s="290">
        <v>64</v>
      </c>
      <c r="M62" s="291">
        <v>12</v>
      </c>
      <c r="N62" s="274">
        <f>L62-M62</f>
        <v>52</v>
      </c>
      <c r="O62" s="274">
        <f>$F62*N62</f>
        <v>-52000</v>
      </c>
      <c r="P62" s="879">
        <f>O62/1000000</f>
        <v>-5.1999999999999998E-2</v>
      </c>
      <c r="Q62" s="390"/>
    </row>
    <row r="63" spans="1:17" ht="18" customHeight="1">
      <c r="A63" s="230">
        <v>41</v>
      </c>
      <c r="B63" s="264" t="s">
        <v>15</v>
      </c>
      <c r="C63" s="265">
        <v>4865038</v>
      </c>
      <c r="D63" s="102" t="s">
        <v>12</v>
      </c>
      <c r="E63" s="85" t="s">
        <v>301</v>
      </c>
      <c r="F63" s="274">
        <v>-1000</v>
      </c>
      <c r="G63" s="290">
        <v>25125</v>
      </c>
      <c r="H63" s="291">
        <v>25122</v>
      </c>
      <c r="I63" s="274">
        <f>G63-H63</f>
        <v>3</v>
      </c>
      <c r="J63" s="274">
        <f>$F63*I63</f>
        <v>-3000</v>
      </c>
      <c r="K63" s="846">
        <f>J63/1000000</f>
        <v>-3.0000000000000001E-3</v>
      </c>
      <c r="L63" s="290">
        <v>920</v>
      </c>
      <c r="M63" s="291">
        <v>779</v>
      </c>
      <c r="N63" s="274">
        <f>L63-M63</f>
        <v>141</v>
      </c>
      <c r="O63" s="274">
        <f>$F63*N63</f>
        <v>-141000</v>
      </c>
      <c r="P63" s="879">
        <f>O63/1000000</f>
        <v>-0.14099999999999999</v>
      </c>
      <c r="Q63" s="396" t="s">
        <v>525</v>
      </c>
    </row>
    <row r="64" spans="1:17" ht="18" customHeight="1">
      <c r="A64" s="230"/>
      <c r="B64" s="264"/>
      <c r="C64" s="265"/>
      <c r="D64" s="102"/>
      <c r="E64" s="85"/>
      <c r="F64" s="274"/>
      <c r="G64" s="290"/>
      <c r="H64" s="291"/>
      <c r="I64" s="274"/>
      <c r="J64" s="274"/>
      <c r="K64" s="846">
        <v>-2.3000000000000001E-4</v>
      </c>
      <c r="L64" s="290"/>
      <c r="M64" s="291"/>
      <c r="N64" s="274"/>
      <c r="O64" s="274"/>
      <c r="P64" s="879">
        <v>-1.0800000000000001E-2</v>
      </c>
      <c r="Q64" s="396" t="s">
        <v>513</v>
      </c>
    </row>
    <row r="65" spans="1:17" ht="18" customHeight="1">
      <c r="A65" s="230">
        <v>42</v>
      </c>
      <c r="B65" s="264" t="s">
        <v>16</v>
      </c>
      <c r="C65" s="265">
        <v>5295165</v>
      </c>
      <c r="D65" s="102" t="s">
        <v>12</v>
      </c>
      <c r="E65" s="85" t="s">
        <v>301</v>
      </c>
      <c r="F65" s="274">
        <v>-1000</v>
      </c>
      <c r="G65" s="290">
        <v>40795</v>
      </c>
      <c r="H65" s="291">
        <v>40763</v>
      </c>
      <c r="I65" s="274">
        <f>G65-H65</f>
        <v>32</v>
      </c>
      <c r="J65" s="274">
        <f>$F65*I65</f>
        <v>-32000</v>
      </c>
      <c r="K65" s="846">
        <f>J65/1000000</f>
        <v>-3.2000000000000001E-2</v>
      </c>
      <c r="L65" s="290">
        <v>968788</v>
      </c>
      <c r="M65" s="291">
        <v>968782</v>
      </c>
      <c r="N65" s="274">
        <f>L65-M65</f>
        <v>6</v>
      </c>
      <c r="O65" s="274">
        <f>$F65*N65</f>
        <v>-6000</v>
      </c>
      <c r="P65" s="879">
        <f>O65/1000000</f>
        <v>-6.0000000000000001E-3</v>
      </c>
      <c r="Q65" s="394"/>
    </row>
    <row r="66" spans="1:17" ht="18" customHeight="1">
      <c r="A66" s="551"/>
      <c r="B66" s="266" t="s">
        <v>159</v>
      </c>
      <c r="C66" s="265"/>
      <c r="D66" s="102"/>
      <c r="E66" s="102"/>
      <c r="F66" s="274"/>
      <c r="G66" s="290"/>
      <c r="H66" s="291"/>
      <c r="I66" s="274"/>
      <c r="J66" s="274"/>
      <c r="K66" s="846"/>
      <c r="L66" s="290"/>
      <c r="M66" s="291"/>
      <c r="N66" s="274"/>
      <c r="O66" s="274"/>
      <c r="P66" s="879"/>
      <c r="Q66" s="382"/>
    </row>
    <row r="67" spans="1:17" ht="18" customHeight="1">
      <c r="A67" s="230">
        <v>43</v>
      </c>
      <c r="B67" s="264" t="s">
        <v>14</v>
      </c>
      <c r="C67" s="265">
        <v>4865016</v>
      </c>
      <c r="D67" s="102" t="s">
        <v>12</v>
      </c>
      <c r="E67" s="85" t="s">
        <v>301</v>
      </c>
      <c r="F67" s="274">
        <v>-1000</v>
      </c>
      <c r="G67" s="290">
        <v>7703</v>
      </c>
      <c r="H67" s="291">
        <v>7699</v>
      </c>
      <c r="I67" s="274">
        <f>G67-H67</f>
        <v>4</v>
      </c>
      <c r="J67" s="274">
        <f>$F67*I67</f>
        <v>-4000</v>
      </c>
      <c r="K67" s="846">
        <f>J67/1000000</f>
        <v>-4.0000000000000001E-3</v>
      </c>
      <c r="L67" s="290">
        <v>3172</v>
      </c>
      <c r="M67" s="291">
        <v>3086</v>
      </c>
      <c r="N67" s="274">
        <f>L67-M67</f>
        <v>86</v>
      </c>
      <c r="O67" s="274">
        <f>$F67*N67</f>
        <v>-86000</v>
      </c>
      <c r="P67" s="879">
        <f>O67/1000000</f>
        <v>-8.5999999999999993E-2</v>
      </c>
      <c r="Q67" s="396" t="s">
        <v>524</v>
      </c>
    </row>
    <row r="68" spans="1:17" ht="18" customHeight="1">
      <c r="A68" s="230"/>
      <c r="B68" s="264"/>
      <c r="C68" s="265"/>
      <c r="D68" s="102"/>
      <c r="E68" s="85"/>
      <c r="F68" s="274"/>
      <c r="G68" s="290"/>
      <c r="H68" s="291"/>
      <c r="I68" s="274"/>
      <c r="J68" s="274"/>
      <c r="K68" s="846">
        <v>-1.2099999999999999E-3</v>
      </c>
      <c r="L68" s="290"/>
      <c r="M68" s="291"/>
      <c r="N68" s="274"/>
      <c r="O68" s="274"/>
      <c r="P68" s="879">
        <v>-3.3399999999999999E-2</v>
      </c>
      <c r="Q68" s="396" t="s">
        <v>514</v>
      </c>
    </row>
    <row r="69" spans="1:17" ht="18" customHeight="1">
      <c r="A69" s="230"/>
      <c r="B69" s="264"/>
      <c r="C69" s="265">
        <v>4864916</v>
      </c>
      <c r="D69" s="102" t="s">
        <v>12</v>
      </c>
      <c r="E69" s="85" t="s">
        <v>301</v>
      </c>
      <c r="F69" s="274">
        <v>-1000</v>
      </c>
      <c r="G69" s="290">
        <v>0</v>
      </c>
      <c r="H69" s="291">
        <v>0</v>
      </c>
      <c r="I69" s="274">
        <f>G69-H69</f>
        <v>0</v>
      </c>
      <c r="J69" s="274">
        <f>$F69*I69</f>
        <v>0</v>
      </c>
      <c r="K69" s="846">
        <f>J69/1000000</f>
        <v>0</v>
      </c>
      <c r="L69" s="290">
        <v>24</v>
      </c>
      <c r="M69" s="291">
        <v>0</v>
      </c>
      <c r="N69" s="274">
        <f>L69-M69</f>
        <v>24</v>
      </c>
      <c r="O69" s="274">
        <f>$F69*N69</f>
        <v>-24000</v>
      </c>
      <c r="P69" s="879">
        <f>O69/1000000</f>
        <v>-2.4E-2</v>
      </c>
      <c r="Q69" s="594" t="s">
        <v>508</v>
      </c>
    </row>
    <row r="70" spans="1:17" ht="18" customHeight="1">
      <c r="A70" s="230">
        <v>44</v>
      </c>
      <c r="B70" s="264" t="s">
        <v>15</v>
      </c>
      <c r="C70" s="265">
        <v>4864806</v>
      </c>
      <c r="D70" s="102" t="s">
        <v>12</v>
      </c>
      <c r="E70" s="85" t="s">
        <v>301</v>
      </c>
      <c r="F70" s="274">
        <v>-500</v>
      </c>
      <c r="G70" s="290">
        <v>16787</v>
      </c>
      <c r="H70" s="291">
        <v>16762</v>
      </c>
      <c r="I70" s="274">
        <f>G70-H70</f>
        <v>25</v>
      </c>
      <c r="J70" s="274">
        <f>$F70*I70</f>
        <v>-12500</v>
      </c>
      <c r="K70" s="846">
        <f>J70/1000000</f>
        <v>-1.2500000000000001E-2</v>
      </c>
      <c r="L70" s="290">
        <v>1923</v>
      </c>
      <c r="M70" s="291">
        <v>1795</v>
      </c>
      <c r="N70" s="274">
        <f>L70-M70</f>
        <v>128</v>
      </c>
      <c r="O70" s="274">
        <f>$F70*N70</f>
        <v>-64000</v>
      </c>
      <c r="P70" s="879">
        <f>O70/1000000</f>
        <v>-6.4000000000000001E-2</v>
      </c>
      <c r="Q70" s="382"/>
    </row>
    <row r="71" spans="1:17" ht="18" customHeight="1">
      <c r="A71" s="230">
        <v>45</v>
      </c>
      <c r="B71" s="264" t="s">
        <v>16</v>
      </c>
      <c r="C71" s="265">
        <v>4864840</v>
      </c>
      <c r="D71" s="102" t="s">
        <v>12</v>
      </c>
      <c r="E71" s="85" t="s">
        <v>301</v>
      </c>
      <c r="F71" s="274">
        <v>-2500</v>
      </c>
      <c r="G71" s="290">
        <v>2550</v>
      </c>
      <c r="H71" s="291">
        <v>2548</v>
      </c>
      <c r="I71" s="274">
        <f>G71-H71</f>
        <v>2</v>
      </c>
      <c r="J71" s="274">
        <f>$F71*I71</f>
        <v>-5000</v>
      </c>
      <c r="K71" s="846">
        <f>J71/1000000</f>
        <v>-5.0000000000000001E-3</v>
      </c>
      <c r="L71" s="290">
        <v>1133</v>
      </c>
      <c r="M71" s="291">
        <v>1090</v>
      </c>
      <c r="N71" s="274">
        <f>L71-M71</f>
        <v>43</v>
      </c>
      <c r="O71" s="274">
        <f>$F71*N71</f>
        <v>-107500</v>
      </c>
      <c r="P71" s="879">
        <f>O71/1000000</f>
        <v>-0.1075</v>
      </c>
      <c r="Q71" s="390"/>
    </row>
    <row r="72" spans="1:17" ht="18" customHeight="1">
      <c r="A72" s="230">
        <v>46</v>
      </c>
      <c r="B72" s="264" t="s">
        <v>151</v>
      </c>
      <c r="C72" s="265">
        <v>4865042</v>
      </c>
      <c r="D72" s="102" t="s">
        <v>12</v>
      </c>
      <c r="E72" s="85" t="s">
        <v>301</v>
      </c>
      <c r="F72" s="274">
        <v>-2000</v>
      </c>
      <c r="G72" s="290">
        <v>4577</v>
      </c>
      <c r="H72" s="291">
        <v>4573</v>
      </c>
      <c r="I72" s="291">
        <f>G72-H72</f>
        <v>4</v>
      </c>
      <c r="J72" s="291">
        <f>$F72*I72</f>
        <v>-8000</v>
      </c>
      <c r="K72" s="844">
        <f>J72/1000000</f>
        <v>-8.0000000000000002E-3</v>
      </c>
      <c r="L72" s="290">
        <v>1084</v>
      </c>
      <c r="M72" s="291">
        <v>1011</v>
      </c>
      <c r="N72" s="291">
        <f>L72-M72</f>
        <v>73</v>
      </c>
      <c r="O72" s="291">
        <f>$F72*N72</f>
        <v>-146000</v>
      </c>
      <c r="P72" s="840">
        <f>O72/1000000</f>
        <v>-0.14599999999999999</v>
      </c>
      <c r="Q72" s="403"/>
    </row>
    <row r="73" spans="1:17" ht="18" customHeight="1">
      <c r="A73" s="551"/>
      <c r="B73" s="266" t="s">
        <v>110</v>
      </c>
      <c r="C73" s="265"/>
      <c r="D73" s="102"/>
      <c r="E73" s="85"/>
      <c r="F73" s="270"/>
      <c r="G73" s="290"/>
      <c r="H73" s="291"/>
      <c r="I73" s="274"/>
      <c r="J73" s="274"/>
      <c r="K73" s="846"/>
      <c r="L73" s="290"/>
      <c r="M73" s="291"/>
      <c r="N73" s="274"/>
      <c r="O73" s="274"/>
      <c r="P73" s="879"/>
      <c r="Q73" s="382"/>
    </row>
    <row r="74" spans="1:17" ht="18" customHeight="1">
      <c r="A74" s="230">
        <v>47</v>
      </c>
      <c r="B74" s="264" t="s">
        <v>321</v>
      </c>
      <c r="C74" s="265">
        <v>5128461</v>
      </c>
      <c r="D74" s="102" t="s">
        <v>12</v>
      </c>
      <c r="E74" s="85" t="s">
        <v>301</v>
      </c>
      <c r="F74" s="564">
        <v>-1000</v>
      </c>
      <c r="G74" s="290">
        <v>99179</v>
      </c>
      <c r="H74" s="291">
        <v>99153</v>
      </c>
      <c r="I74" s="274">
        <f>G74-H74</f>
        <v>26</v>
      </c>
      <c r="J74" s="274">
        <f>$F74*I74</f>
        <v>-26000</v>
      </c>
      <c r="K74" s="846">
        <f>J74/1000000</f>
        <v>-2.5999999999999999E-2</v>
      </c>
      <c r="L74" s="290">
        <v>996809</v>
      </c>
      <c r="M74" s="291">
        <v>996859</v>
      </c>
      <c r="N74" s="274">
        <f>L74-M74</f>
        <v>-50</v>
      </c>
      <c r="O74" s="274">
        <f>$F74*N74</f>
        <v>50000</v>
      </c>
      <c r="P74" s="879">
        <f>O74/1000000</f>
        <v>0.05</v>
      </c>
      <c r="Q74" s="383"/>
    </row>
    <row r="75" spans="1:17" ht="18" customHeight="1">
      <c r="A75" s="230">
        <v>48</v>
      </c>
      <c r="B75" s="264" t="s">
        <v>161</v>
      </c>
      <c r="C75" s="265">
        <v>4865003</v>
      </c>
      <c r="D75" s="102" t="s">
        <v>12</v>
      </c>
      <c r="E75" s="85" t="s">
        <v>301</v>
      </c>
      <c r="F75" s="564">
        <v>-2000</v>
      </c>
      <c r="G75" s="290">
        <v>70570</v>
      </c>
      <c r="H75" s="291">
        <v>70384</v>
      </c>
      <c r="I75" s="274">
        <f>G75-H75</f>
        <v>186</v>
      </c>
      <c r="J75" s="274">
        <f>$F75*I75</f>
        <v>-372000</v>
      </c>
      <c r="K75" s="846">
        <f>J75/1000000</f>
        <v>-0.372</v>
      </c>
      <c r="L75" s="290">
        <v>999341</v>
      </c>
      <c r="M75" s="291">
        <v>999343</v>
      </c>
      <c r="N75" s="274">
        <f>L75-M75</f>
        <v>-2</v>
      </c>
      <c r="O75" s="274">
        <f>$F75*N75</f>
        <v>4000</v>
      </c>
      <c r="P75" s="879">
        <f>O75/1000000</f>
        <v>4.0000000000000001E-3</v>
      </c>
      <c r="Q75" s="382"/>
    </row>
    <row r="76" spans="1:17" ht="18" customHeight="1">
      <c r="A76" s="551"/>
      <c r="B76" s="266" t="s">
        <v>323</v>
      </c>
      <c r="C76" s="265"/>
      <c r="D76" s="102"/>
      <c r="E76" s="85"/>
      <c r="F76" s="270"/>
      <c r="G76" s="290"/>
      <c r="H76" s="291"/>
      <c r="I76" s="274"/>
      <c r="J76" s="274"/>
      <c r="K76" s="846"/>
      <c r="L76" s="290"/>
      <c r="M76" s="291"/>
      <c r="N76" s="274"/>
      <c r="O76" s="274"/>
      <c r="P76" s="879"/>
      <c r="Q76" s="382"/>
    </row>
    <row r="77" spans="1:17" ht="18" customHeight="1">
      <c r="A77" s="230">
        <v>49</v>
      </c>
      <c r="B77" s="264" t="s">
        <v>321</v>
      </c>
      <c r="C77" s="265">
        <v>5128472</v>
      </c>
      <c r="D77" s="102" t="s">
        <v>12</v>
      </c>
      <c r="E77" s="85" t="s">
        <v>301</v>
      </c>
      <c r="F77" s="352">
        <v>-1500</v>
      </c>
      <c r="G77" s="290">
        <v>10207</v>
      </c>
      <c r="H77" s="291">
        <v>10014</v>
      </c>
      <c r="I77" s="274">
        <f>G77-H77</f>
        <v>193</v>
      </c>
      <c r="J77" s="274">
        <f>$F77*I77</f>
        <v>-289500</v>
      </c>
      <c r="K77" s="846">
        <f>J77/1000000</f>
        <v>-0.28949999999999998</v>
      </c>
      <c r="L77" s="290">
        <v>57</v>
      </c>
      <c r="M77" s="291">
        <v>54</v>
      </c>
      <c r="N77" s="274">
        <f>L77-M77</f>
        <v>3</v>
      </c>
      <c r="O77" s="274">
        <f>$F77*N77</f>
        <v>-4500</v>
      </c>
      <c r="P77" s="879">
        <f>O77/1000000</f>
        <v>-4.4999999999999997E-3</v>
      </c>
      <c r="Q77" s="382"/>
    </row>
    <row r="78" spans="1:17" ht="18" customHeight="1">
      <c r="A78" s="230">
        <v>50</v>
      </c>
      <c r="B78" s="264" t="s">
        <v>161</v>
      </c>
      <c r="C78" s="265">
        <v>5128452</v>
      </c>
      <c r="D78" s="102" t="s">
        <v>12</v>
      </c>
      <c r="E78" s="85" t="s">
        <v>301</v>
      </c>
      <c r="F78" s="352">
        <v>-1000</v>
      </c>
      <c r="G78" s="290">
        <v>15264</v>
      </c>
      <c r="H78" s="291">
        <v>15214</v>
      </c>
      <c r="I78" s="274">
        <f>G78-H78</f>
        <v>50</v>
      </c>
      <c r="J78" s="274">
        <f>$F78*I78</f>
        <v>-50000</v>
      </c>
      <c r="K78" s="846">
        <f>J78/1000000</f>
        <v>-0.05</v>
      </c>
      <c r="L78" s="290">
        <v>999997</v>
      </c>
      <c r="M78" s="291">
        <v>999996</v>
      </c>
      <c r="N78" s="274">
        <f>L78-M78</f>
        <v>1</v>
      </c>
      <c r="O78" s="274">
        <f>$F78*N78</f>
        <v>-1000</v>
      </c>
      <c r="P78" s="879">
        <f>O78/1000000</f>
        <v>-1E-3</v>
      </c>
      <c r="Q78" s="382"/>
    </row>
    <row r="79" spans="1:17" ht="18" customHeight="1">
      <c r="A79" s="230"/>
      <c r="B79" s="373" t="s">
        <v>327</v>
      </c>
      <c r="C79" s="265"/>
      <c r="D79" s="102"/>
      <c r="E79" s="85"/>
      <c r="F79" s="352"/>
      <c r="G79" s="290"/>
      <c r="H79" s="291"/>
      <c r="I79" s="274"/>
      <c r="J79" s="274"/>
      <c r="K79" s="846"/>
      <c r="L79" s="290"/>
      <c r="M79" s="291"/>
      <c r="N79" s="274"/>
      <c r="O79" s="274"/>
      <c r="P79" s="879"/>
      <c r="Q79" s="382"/>
    </row>
    <row r="80" spans="1:17" ht="18" customHeight="1">
      <c r="A80" s="230">
        <v>51</v>
      </c>
      <c r="B80" s="264" t="s">
        <v>321</v>
      </c>
      <c r="C80" s="265">
        <v>4864905</v>
      </c>
      <c r="D80" s="102" t="s">
        <v>12</v>
      </c>
      <c r="E80" s="85" t="s">
        <v>301</v>
      </c>
      <c r="F80" s="352">
        <v>-1000</v>
      </c>
      <c r="G80" s="290">
        <v>996816</v>
      </c>
      <c r="H80" s="291">
        <v>996816</v>
      </c>
      <c r="I80" s="274">
        <f>G80-H80</f>
        <v>0</v>
      </c>
      <c r="J80" s="274">
        <f>$F80*I80</f>
        <v>0</v>
      </c>
      <c r="K80" s="846">
        <f>J80/1000000</f>
        <v>0</v>
      </c>
      <c r="L80" s="290">
        <v>161</v>
      </c>
      <c r="M80" s="291">
        <v>60</v>
      </c>
      <c r="N80" s="274">
        <f>L80-M80</f>
        <v>101</v>
      </c>
      <c r="O80" s="274">
        <f>$F80*N80</f>
        <v>-101000</v>
      </c>
      <c r="P80" s="879">
        <f>O80/1000000</f>
        <v>-0.10100000000000001</v>
      </c>
      <c r="Q80" s="382"/>
    </row>
    <row r="81" spans="1:17" ht="18" customHeight="1">
      <c r="A81" s="230">
        <v>52</v>
      </c>
      <c r="B81" s="264" t="s">
        <v>161</v>
      </c>
      <c r="C81" s="265">
        <v>4902504</v>
      </c>
      <c r="D81" s="102" t="s">
        <v>12</v>
      </c>
      <c r="E81" s="85" t="s">
        <v>301</v>
      </c>
      <c r="F81" s="352">
        <v>-1000</v>
      </c>
      <c r="G81" s="290">
        <v>991324</v>
      </c>
      <c r="H81" s="291">
        <v>991325</v>
      </c>
      <c r="I81" s="274">
        <f>G81-H81</f>
        <v>-1</v>
      </c>
      <c r="J81" s="274">
        <f>$F81*I81</f>
        <v>1000</v>
      </c>
      <c r="K81" s="846">
        <f>J81/1000000</f>
        <v>1E-3</v>
      </c>
      <c r="L81" s="290">
        <v>994740</v>
      </c>
      <c r="M81" s="291">
        <v>994707</v>
      </c>
      <c r="N81" s="274">
        <f>L81-M81</f>
        <v>33</v>
      </c>
      <c r="O81" s="274">
        <f>$F81*N81</f>
        <v>-33000</v>
      </c>
      <c r="P81" s="879">
        <f>O81/1000000</f>
        <v>-3.3000000000000002E-2</v>
      </c>
      <c r="Q81" s="382"/>
    </row>
    <row r="82" spans="1:17" ht="18" customHeight="1">
      <c r="A82" s="230">
        <v>53</v>
      </c>
      <c r="B82" s="264" t="s">
        <v>384</v>
      </c>
      <c r="C82" s="265">
        <v>5128426</v>
      </c>
      <c r="D82" s="102" t="s">
        <v>12</v>
      </c>
      <c r="E82" s="85" t="s">
        <v>301</v>
      </c>
      <c r="F82" s="352">
        <v>-1000</v>
      </c>
      <c r="G82" s="290">
        <v>989575</v>
      </c>
      <c r="H82" s="291">
        <v>989578</v>
      </c>
      <c r="I82" s="274">
        <f>G82-H82</f>
        <v>-3</v>
      </c>
      <c r="J82" s="274">
        <f>$F82*I82</f>
        <v>3000</v>
      </c>
      <c r="K82" s="846">
        <f>J82/1000000</f>
        <v>3.0000000000000001E-3</v>
      </c>
      <c r="L82" s="290">
        <v>986740</v>
      </c>
      <c r="M82" s="291">
        <v>986727</v>
      </c>
      <c r="N82" s="274">
        <f>L82-M82</f>
        <v>13</v>
      </c>
      <c r="O82" s="274">
        <f>$F82*N82</f>
        <v>-13000</v>
      </c>
      <c r="P82" s="879">
        <f>O82/1000000</f>
        <v>-1.2999999999999999E-2</v>
      </c>
      <c r="Q82" s="382"/>
    </row>
    <row r="83" spans="1:17" ht="18" customHeight="1">
      <c r="A83" s="551"/>
      <c r="B83" s="373" t="s">
        <v>336</v>
      </c>
      <c r="C83" s="265"/>
      <c r="D83" s="102"/>
      <c r="E83" s="85"/>
      <c r="F83" s="352"/>
      <c r="G83" s="290"/>
      <c r="H83" s="291"/>
      <c r="I83" s="274"/>
      <c r="J83" s="274"/>
      <c r="K83" s="846"/>
      <c r="L83" s="290"/>
      <c r="M83" s="291"/>
      <c r="N83" s="274"/>
      <c r="O83" s="274"/>
      <c r="P83" s="879"/>
      <c r="Q83" s="382"/>
    </row>
    <row r="84" spans="1:17" ht="18" customHeight="1">
      <c r="A84" s="230">
        <v>54</v>
      </c>
      <c r="B84" s="264" t="s">
        <v>337</v>
      </c>
      <c r="C84" s="265">
        <v>4902509</v>
      </c>
      <c r="D84" s="102" t="s">
        <v>12</v>
      </c>
      <c r="E84" s="85" t="s">
        <v>301</v>
      </c>
      <c r="F84" s="352">
        <v>4000</v>
      </c>
      <c r="G84" s="290">
        <v>993837</v>
      </c>
      <c r="H84" s="291">
        <v>993842</v>
      </c>
      <c r="I84" s="274">
        <f>G84-H84</f>
        <v>-5</v>
      </c>
      <c r="J84" s="274">
        <f>$F84*I84</f>
        <v>-20000</v>
      </c>
      <c r="K84" s="846">
        <f>J84/1000000</f>
        <v>-0.02</v>
      </c>
      <c r="L84" s="290">
        <v>999990</v>
      </c>
      <c r="M84" s="291">
        <v>999990</v>
      </c>
      <c r="N84" s="274">
        <f>L84-M84</f>
        <v>0</v>
      </c>
      <c r="O84" s="274">
        <f>$F84*N84</f>
        <v>0</v>
      </c>
      <c r="P84" s="879">
        <f>O84/1000000</f>
        <v>0</v>
      </c>
      <c r="Q84" s="382"/>
    </row>
    <row r="85" spans="1:17" ht="18" customHeight="1">
      <c r="A85" s="230">
        <v>55</v>
      </c>
      <c r="B85" s="308" t="s">
        <v>338</v>
      </c>
      <c r="C85" s="265">
        <v>4865026</v>
      </c>
      <c r="D85" s="102" t="s">
        <v>12</v>
      </c>
      <c r="E85" s="85" t="s">
        <v>301</v>
      </c>
      <c r="F85" s="352">
        <v>800</v>
      </c>
      <c r="G85" s="290">
        <v>962072</v>
      </c>
      <c r="H85" s="291">
        <v>962127</v>
      </c>
      <c r="I85" s="274">
        <f t="shared" ref="I85:I91" si="6">G85-H85</f>
        <v>-55</v>
      </c>
      <c r="J85" s="274">
        <f t="shared" ref="J85:J91" si="7">$F85*I85</f>
        <v>-44000</v>
      </c>
      <c r="K85" s="846">
        <f t="shared" ref="K85:K91" si="8">J85/1000000</f>
        <v>-4.3999999999999997E-2</v>
      </c>
      <c r="L85" s="290">
        <v>625</v>
      </c>
      <c r="M85" s="291">
        <v>625</v>
      </c>
      <c r="N85" s="274">
        <f t="shared" ref="N85:N91" si="9">L85-M85</f>
        <v>0</v>
      </c>
      <c r="O85" s="274">
        <f t="shared" ref="O85:O91" si="10">$F85*N85</f>
        <v>0</v>
      </c>
      <c r="P85" s="879">
        <f t="shared" ref="P85:P91" si="11">O85/1000000</f>
        <v>0</v>
      </c>
      <c r="Q85" s="382"/>
    </row>
    <row r="86" spans="1:17" ht="18" customHeight="1">
      <c r="A86" s="230">
        <v>56</v>
      </c>
      <c r="B86" s="264" t="s">
        <v>315</v>
      </c>
      <c r="C86" s="265">
        <v>5100233</v>
      </c>
      <c r="D86" s="102" t="s">
        <v>12</v>
      </c>
      <c r="E86" s="85" t="s">
        <v>301</v>
      </c>
      <c r="F86" s="352">
        <v>800</v>
      </c>
      <c r="G86" s="290">
        <v>906394</v>
      </c>
      <c r="H86" s="291">
        <v>906473</v>
      </c>
      <c r="I86" s="274">
        <f t="shared" si="6"/>
        <v>-79</v>
      </c>
      <c r="J86" s="274">
        <f t="shared" si="7"/>
        <v>-63200</v>
      </c>
      <c r="K86" s="846">
        <f t="shared" si="8"/>
        <v>-6.3200000000000006E-2</v>
      </c>
      <c r="L86" s="290">
        <v>999425</v>
      </c>
      <c r="M86" s="291">
        <v>999427</v>
      </c>
      <c r="N86" s="274">
        <f t="shared" si="9"/>
        <v>-2</v>
      </c>
      <c r="O86" s="274">
        <f t="shared" si="10"/>
        <v>-1600</v>
      </c>
      <c r="P86" s="879">
        <f t="shared" si="11"/>
        <v>-1.6000000000000001E-3</v>
      </c>
      <c r="Q86" s="382"/>
    </row>
    <row r="87" spans="1:17" ht="15" customHeight="1">
      <c r="A87" s="230">
        <v>57</v>
      </c>
      <c r="B87" s="264" t="s">
        <v>341</v>
      </c>
      <c r="C87" s="265">
        <v>4864971</v>
      </c>
      <c r="D87" s="102" t="s">
        <v>12</v>
      </c>
      <c r="E87" s="85" t="s">
        <v>301</v>
      </c>
      <c r="F87" s="352">
        <v>-800</v>
      </c>
      <c r="G87" s="290">
        <v>0</v>
      </c>
      <c r="H87" s="291">
        <v>0</v>
      </c>
      <c r="I87" s="274">
        <f t="shared" si="6"/>
        <v>0</v>
      </c>
      <c r="J87" s="274">
        <f t="shared" si="7"/>
        <v>0</v>
      </c>
      <c r="K87" s="846">
        <f t="shared" si="8"/>
        <v>0</v>
      </c>
      <c r="L87" s="290">
        <v>999495</v>
      </c>
      <c r="M87" s="291">
        <v>999495</v>
      </c>
      <c r="N87" s="274">
        <f t="shared" si="9"/>
        <v>0</v>
      </c>
      <c r="O87" s="274">
        <f t="shared" si="10"/>
        <v>0</v>
      </c>
      <c r="P87" s="879">
        <f t="shared" si="11"/>
        <v>0</v>
      </c>
      <c r="Q87" s="382"/>
    </row>
    <row r="88" spans="1:17" ht="15" customHeight="1">
      <c r="A88" s="230">
        <v>58</v>
      </c>
      <c r="B88" s="264" t="s">
        <v>385</v>
      </c>
      <c r="C88" s="265">
        <v>4864985</v>
      </c>
      <c r="D88" s="102" t="s">
        <v>12</v>
      </c>
      <c r="E88" s="85" t="s">
        <v>301</v>
      </c>
      <c r="F88" s="352">
        <v>800</v>
      </c>
      <c r="G88" s="290">
        <v>192</v>
      </c>
      <c r="H88" s="291">
        <v>179</v>
      </c>
      <c r="I88" s="274">
        <f>G88-H88</f>
        <v>13</v>
      </c>
      <c r="J88" s="274">
        <f>$F88*I88</f>
        <v>10400</v>
      </c>
      <c r="K88" s="846">
        <f>J88/1000000</f>
        <v>1.04E-2</v>
      </c>
      <c r="L88" s="290">
        <v>4</v>
      </c>
      <c r="M88" s="291">
        <v>1</v>
      </c>
      <c r="N88" s="274">
        <f>L88-M88</f>
        <v>3</v>
      </c>
      <c r="O88" s="274">
        <f>$F88*N88</f>
        <v>2400</v>
      </c>
      <c r="P88" s="879">
        <f>O88/1000000</f>
        <v>2.3999999999999998E-3</v>
      </c>
      <c r="Q88" s="382"/>
    </row>
    <row r="89" spans="1:17" ht="15" customHeight="1">
      <c r="A89" s="230">
        <v>59</v>
      </c>
      <c r="B89" s="264" t="s">
        <v>386</v>
      </c>
      <c r="C89" s="265">
        <v>5128436</v>
      </c>
      <c r="D89" s="102" t="s">
        <v>12</v>
      </c>
      <c r="E89" s="85" t="s">
        <v>301</v>
      </c>
      <c r="F89" s="352">
        <v>800</v>
      </c>
      <c r="G89" s="290">
        <v>992676</v>
      </c>
      <c r="H89" s="291">
        <v>992683</v>
      </c>
      <c r="I89" s="274">
        <f t="shared" si="6"/>
        <v>-7</v>
      </c>
      <c r="J89" s="274">
        <f t="shared" si="7"/>
        <v>-5600</v>
      </c>
      <c r="K89" s="846">
        <f t="shared" si="8"/>
        <v>-5.5999999999999999E-3</v>
      </c>
      <c r="L89" s="290">
        <v>58</v>
      </c>
      <c r="M89" s="291">
        <v>55</v>
      </c>
      <c r="N89" s="274">
        <f t="shared" si="9"/>
        <v>3</v>
      </c>
      <c r="O89" s="274">
        <f t="shared" si="10"/>
        <v>2400</v>
      </c>
      <c r="P89" s="879">
        <f t="shared" si="11"/>
        <v>2.3999999999999998E-3</v>
      </c>
      <c r="Q89" s="382"/>
    </row>
    <row r="90" spans="1:17" ht="15" customHeight="1">
      <c r="A90" s="230">
        <v>60</v>
      </c>
      <c r="B90" s="264" t="s">
        <v>447</v>
      </c>
      <c r="C90" s="265">
        <v>5128428</v>
      </c>
      <c r="D90" s="102" t="s">
        <v>12</v>
      </c>
      <c r="E90" s="85" t="s">
        <v>301</v>
      </c>
      <c r="F90" s="352">
        <v>800</v>
      </c>
      <c r="G90" s="290">
        <v>985129</v>
      </c>
      <c r="H90" s="291">
        <v>985129</v>
      </c>
      <c r="I90" s="274">
        <f t="shared" si="6"/>
        <v>0</v>
      </c>
      <c r="J90" s="274">
        <f t="shared" si="7"/>
        <v>0</v>
      </c>
      <c r="K90" s="846">
        <f t="shared" si="8"/>
        <v>0</v>
      </c>
      <c r="L90" s="290">
        <v>999447</v>
      </c>
      <c r="M90" s="291">
        <v>999736</v>
      </c>
      <c r="N90" s="274">
        <f t="shared" si="9"/>
        <v>-289</v>
      </c>
      <c r="O90" s="274">
        <f t="shared" si="10"/>
        <v>-231200</v>
      </c>
      <c r="P90" s="879">
        <f t="shared" si="11"/>
        <v>-0.23119999999999999</v>
      </c>
      <c r="Q90" s="382"/>
    </row>
    <row r="91" spans="1:17" ht="15" customHeight="1">
      <c r="A91" s="230">
        <v>61</v>
      </c>
      <c r="B91" s="264" t="s">
        <v>448</v>
      </c>
      <c r="C91" s="265">
        <v>4864926</v>
      </c>
      <c r="D91" s="102" t="s">
        <v>12</v>
      </c>
      <c r="E91" s="85" t="s">
        <v>301</v>
      </c>
      <c r="F91" s="352">
        <v>800</v>
      </c>
      <c r="G91" s="290">
        <v>983297</v>
      </c>
      <c r="H91" s="291">
        <v>983463</v>
      </c>
      <c r="I91" s="274">
        <f t="shared" si="6"/>
        <v>-166</v>
      </c>
      <c r="J91" s="274">
        <f t="shared" si="7"/>
        <v>-132800</v>
      </c>
      <c r="K91" s="846">
        <f t="shared" si="8"/>
        <v>-0.1328</v>
      </c>
      <c r="L91" s="290">
        <v>999968</v>
      </c>
      <c r="M91" s="291">
        <v>999974</v>
      </c>
      <c r="N91" s="274">
        <f t="shared" si="9"/>
        <v>-6</v>
      </c>
      <c r="O91" s="274">
        <f t="shared" si="10"/>
        <v>-4800</v>
      </c>
      <c r="P91" s="879">
        <f t="shared" si="11"/>
        <v>-4.7999999999999996E-3</v>
      </c>
      <c r="Q91" s="382"/>
    </row>
    <row r="92" spans="1:17" ht="15" customHeight="1">
      <c r="A92" s="551"/>
      <c r="B92" s="244" t="s">
        <v>97</v>
      </c>
      <c r="C92" s="265"/>
      <c r="D92" s="76"/>
      <c r="E92" s="76"/>
      <c r="F92" s="270"/>
      <c r="G92" s="290"/>
      <c r="H92" s="291"/>
      <c r="I92" s="274"/>
      <c r="J92" s="274"/>
      <c r="K92" s="846"/>
      <c r="L92" s="290"/>
      <c r="M92" s="291"/>
      <c r="N92" s="274"/>
      <c r="O92" s="274"/>
      <c r="P92" s="879"/>
      <c r="Q92" s="382"/>
    </row>
    <row r="93" spans="1:17" ht="15" customHeight="1">
      <c r="A93" s="230">
        <v>63</v>
      </c>
      <c r="B93" s="264" t="s">
        <v>108</v>
      </c>
      <c r="C93" s="265">
        <v>4864949</v>
      </c>
      <c r="D93" s="102" t="s">
        <v>12</v>
      </c>
      <c r="E93" s="85" t="s">
        <v>301</v>
      </c>
      <c r="F93" s="274">
        <v>2000</v>
      </c>
      <c r="G93" s="290">
        <v>986645</v>
      </c>
      <c r="H93" s="291">
        <v>986645</v>
      </c>
      <c r="I93" s="239">
        <f>G93-H93</f>
        <v>0</v>
      </c>
      <c r="J93" s="239">
        <f>$F93*I93</f>
        <v>0</v>
      </c>
      <c r="K93" s="873">
        <f>J93/1000000</f>
        <v>0</v>
      </c>
      <c r="L93" s="290">
        <v>998514</v>
      </c>
      <c r="M93" s="291">
        <v>998514</v>
      </c>
      <c r="N93" s="291">
        <f>L93-M93</f>
        <v>0</v>
      </c>
      <c r="O93" s="291">
        <f>$F93*N93</f>
        <v>0</v>
      </c>
      <c r="P93" s="840">
        <f>O93/1000000</f>
        <v>0</v>
      </c>
      <c r="Q93" s="390"/>
    </row>
    <row r="94" spans="1:17" ht="15" customHeight="1">
      <c r="A94" s="230"/>
      <c r="B94" s="266" t="s">
        <v>160</v>
      </c>
      <c r="C94" s="265"/>
      <c r="D94" s="102"/>
      <c r="E94" s="102"/>
      <c r="F94" s="274"/>
      <c r="G94" s="290"/>
      <c r="H94" s="291"/>
      <c r="I94" s="274"/>
      <c r="J94" s="274"/>
      <c r="K94" s="846"/>
      <c r="L94" s="290"/>
      <c r="M94" s="291"/>
      <c r="N94" s="274"/>
      <c r="O94" s="274"/>
      <c r="P94" s="879"/>
      <c r="Q94" s="382"/>
    </row>
    <row r="95" spans="1:17" s="675" customFormat="1" ht="15" customHeight="1">
      <c r="A95" s="669">
        <v>64</v>
      </c>
      <c r="B95" s="670" t="s">
        <v>34</v>
      </c>
      <c r="C95" s="671">
        <v>4864966</v>
      </c>
      <c r="D95" s="672" t="s">
        <v>12</v>
      </c>
      <c r="E95" s="673" t="s">
        <v>301</v>
      </c>
      <c r="F95" s="795">
        <v>-2000</v>
      </c>
      <c r="G95" s="290">
        <v>128790</v>
      </c>
      <c r="H95" s="291">
        <v>128743</v>
      </c>
      <c r="I95" s="274">
        <f>G95-H95</f>
        <v>47</v>
      </c>
      <c r="J95" s="274">
        <f>$F95*I95</f>
        <v>-94000</v>
      </c>
      <c r="K95" s="846">
        <f>J95/1000000</f>
        <v>-9.4E-2</v>
      </c>
      <c r="L95" s="290">
        <v>7520</v>
      </c>
      <c r="M95" s="291">
        <v>7445</v>
      </c>
      <c r="N95" s="274">
        <f>L95-M95</f>
        <v>75</v>
      </c>
      <c r="O95" s="274">
        <f>$F95*N95</f>
        <v>-150000</v>
      </c>
      <c r="P95" s="879">
        <f>O95/1000000</f>
        <v>-0.15</v>
      </c>
      <c r="Q95" s="674"/>
    </row>
    <row r="96" spans="1:17" ht="15" customHeight="1">
      <c r="A96" s="230">
        <v>64</v>
      </c>
      <c r="B96" s="264" t="s">
        <v>161</v>
      </c>
      <c r="C96" s="265">
        <v>4864932</v>
      </c>
      <c r="D96" s="102" t="s">
        <v>12</v>
      </c>
      <c r="E96" s="85" t="s">
        <v>301</v>
      </c>
      <c r="F96" s="274">
        <v>-1000</v>
      </c>
      <c r="G96" s="290">
        <v>19648</v>
      </c>
      <c r="H96" s="291">
        <v>19647</v>
      </c>
      <c r="I96" s="274">
        <f>G96-H96</f>
        <v>1</v>
      </c>
      <c r="J96" s="274">
        <f>$F96*I96</f>
        <v>-1000</v>
      </c>
      <c r="K96" s="846">
        <f>J96/1000000</f>
        <v>-1E-3</v>
      </c>
      <c r="L96" s="290">
        <v>15855</v>
      </c>
      <c r="M96" s="291">
        <v>13130</v>
      </c>
      <c r="N96" s="274">
        <f>L96-M96</f>
        <v>2725</v>
      </c>
      <c r="O96" s="274">
        <f>$F96*N96</f>
        <v>-2725000</v>
      </c>
      <c r="P96" s="879">
        <f>O96/1000000</f>
        <v>-2.7250000000000001</v>
      </c>
      <c r="Q96" s="382"/>
    </row>
    <row r="97" spans="1:17" ht="15" customHeight="1">
      <c r="A97" s="230">
        <v>65</v>
      </c>
      <c r="B97" s="264" t="s">
        <v>384</v>
      </c>
      <c r="C97" s="265">
        <v>4864999</v>
      </c>
      <c r="D97" s="102" t="s">
        <v>12</v>
      </c>
      <c r="E97" s="85" t="s">
        <v>301</v>
      </c>
      <c r="F97" s="274">
        <v>-1000</v>
      </c>
      <c r="G97" s="290">
        <v>142695</v>
      </c>
      <c r="H97" s="291">
        <v>142668</v>
      </c>
      <c r="I97" s="274">
        <f>G97-H97</f>
        <v>27</v>
      </c>
      <c r="J97" s="274">
        <f>$F97*I97</f>
        <v>-27000</v>
      </c>
      <c r="K97" s="846">
        <f>J97/1000000</f>
        <v>-2.7E-2</v>
      </c>
      <c r="L97" s="290">
        <v>3498</v>
      </c>
      <c r="M97" s="291">
        <v>3415</v>
      </c>
      <c r="N97" s="274">
        <f>L97-M97</f>
        <v>83</v>
      </c>
      <c r="O97" s="274">
        <f>$F97*N97</f>
        <v>-83000</v>
      </c>
      <c r="P97" s="879">
        <f>O97/1000000</f>
        <v>-8.3000000000000004E-2</v>
      </c>
      <c r="Q97" s="382"/>
    </row>
    <row r="98" spans="1:17" ht="15" customHeight="1">
      <c r="A98" s="230"/>
      <c r="B98" s="244" t="s">
        <v>25</v>
      </c>
      <c r="C98" s="245"/>
      <c r="D98" s="76"/>
      <c r="E98" s="76"/>
      <c r="F98" s="274"/>
      <c r="G98" s="290"/>
      <c r="H98" s="291"/>
      <c r="I98" s="274"/>
      <c r="J98" s="274"/>
      <c r="K98" s="846"/>
      <c r="L98" s="290"/>
      <c r="M98" s="291"/>
      <c r="N98" s="274"/>
      <c r="O98" s="274"/>
      <c r="P98" s="879"/>
      <c r="Q98" s="382"/>
    </row>
    <row r="99" spans="1:17" ht="15" customHeight="1">
      <c r="A99" s="230">
        <v>66</v>
      </c>
      <c r="B99" s="246" t="s">
        <v>74</v>
      </c>
      <c r="C99" s="286">
        <v>4902566</v>
      </c>
      <c r="D99" s="279" t="s">
        <v>12</v>
      </c>
      <c r="E99" s="279" t="s">
        <v>301</v>
      </c>
      <c r="F99" s="286">
        <v>100</v>
      </c>
      <c r="G99" s="290">
        <v>349</v>
      </c>
      <c r="H99" s="291">
        <v>326</v>
      </c>
      <c r="I99" s="291">
        <f>G99-H99</f>
        <v>23</v>
      </c>
      <c r="J99" s="291">
        <f>$F99*I99</f>
        <v>2300</v>
      </c>
      <c r="K99" s="844">
        <f>J99/1000000</f>
        <v>2.3E-3</v>
      </c>
      <c r="L99" s="290">
        <v>3563</v>
      </c>
      <c r="M99" s="291">
        <v>3548</v>
      </c>
      <c r="N99" s="291">
        <f>L99-M99</f>
        <v>15</v>
      </c>
      <c r="O99" s="291">
        <f>$F99*N99</f>
        <v>1500</v>
      </c>
      <c r="P99" s="840">
        <f>O99/1000000</f>
        <v>1.5E-3</v>
      </c>
      <c r="Q99" s="382"/>
    </row>
    <row r="100" spans="1:17" ht="15" customHeight="1">
      <c r="A100" s="230"/>
      <c r="B100" s="266" t="s">
        <v>44</v>
      </c>
      <c r="C100" s="265"/>
      <c r="D100" s="102"/>
      <c r="E100" s="102"/>
      <c r="F100" s="274"/>
      <c r="G100" s="290"/>
      <c r="H100" s="291"/>
      <c r="I100" s="274"/>
      <c r="J100" s="274"/>
      <c r="K100" s="846"/>
      <c r="L100" s="290"/>
      <c r="M100" s="291"/>
      <c r="N100" s="274"/>
      <c r="O100" s="274"/>
      <c r="P100" s="879"/>
      <c r="Q100" s="382"/>
    </row>
    <row r="101" spans="1:17" ht="15" customHeight="1">
      <c r="A101" s="230">
        <v>67</v>
      </c>
      <c r="B101" s="264" t="s">
        <v>302</v>
      </c>
      <c r="C101" s="265">
        <v>4865149</v>
      </c>
      <c r="D101" s="102" t="s">
        <v>12</v>
      </c>
      <c r="E101" s="85" t="s">
        <v>301</v>
      </c>
      <c r="F101" s="274">
        <v>187.5</v>
      </c>
      <c r="G101" s="290">
        <v>996204</v>
      </c>
      <c r="H101" s="291">
        <v>996254</v>
      </c>
      <c r="I101" s="274">
        <f>G101-H101</f>
        <v>-50</v>
      </c>
      <c r="J101" s="274">
        <f>$F101*I101</f>
        <v>-9375</v>
      </c>
      <c r="K101" s="846">
        <f>J101/1000000</f>
        <v>-9.3749999999999997E-3</v>
      </c>
      <c r="L101" s="290">
        <v>998248</v>
      </c>
      <c r="M101" s="291">
        <v>998257</v>
      </c>
      <c r="N101" s="274">
        <f>L101-M101</f>
        <v>-9</v>
      </c>
      <c r="O101" s="274">
        <f>$F101*N101</f>
        <v>-1687.5</v>
      </c>
      <c r="P101" s="879">
        <f>O101/1000000</f>
        <v>-1.6875E-3</v>
      </c>
      <c r="Q101" s="383"/>
    </row>
    <row r="102" spans="1:17" ht="15" customHeight="1">
      <c r="A102" s="230">
        <v>68</v>
      </c>
      <c r="B102" s="264" t="s">
        <v>393</v>
      </c>
      <c r="C102" s="265">
        <v>4864870</v>
      </c>
      <c r="D102" s="102" t="s">
        <v>12</v>
      </c>
      <c r="E102" s="85" t="s">
        <v>301</v>
      </c>
      <c r="F102" s="274">
        <v>1000</v>
      </c>
      <c r="G102" s="290">
        <v>998234</v>
      </c>
      <c r="H102" s="291">
        <v>998243</v>
      </c>
      <c r="I102" s="274">
        <f>G102-H102</f>
        <v>-9</v>
      </c>
      <c r="J102" s="274">
        <f>$F102*I102</f>
        <v>-9000</v>
      </c>
      <c r="K102" s="846">
        <f>J102/1000000</f>
        <v>-8.9999999999999993E-3</v>
      </c>
      <c r="L102" s="290">
        <v>417</v>
      </c>
      <c r="M102" s="291">
        <v>412</v>
      </c>
      <c r="N102" s="274">
        <f>L102-M102</f>
        <v>5</v>
      </c>
      <c r="O102" s="274">
        <f>$F102*N102</f>
        <v>5000</v>
      </c>
      <c r="P102" s="879">
        <f>O102/1000000</f>
        <v>5.0000000000000001E-3</v>
      </c>
      <c r="Q102" s="403"/>
    </row>
    <row r="103" spans="1:17" ht="15" customHeight="1">
      <c r="A103" s="230">
        <v>69</v>
      </c>
      <c r="B103" s="264" t="s">
        <v>394</v>
      </c>
      <c r="C103" s="265">
        <v>5128400</v>
      </c>
      <c r="D103" s="102" t="s">
        <v>12</v>
      </c>
      <c r="E103" s="85" t="s">
        <v>301</v>
      </c>
      <c r="F103" s="274">
        <v>1000</v>
      </c>
      <c r="G103" s="290">
        <v>997809</v>
      </c>
      <c r="H103" s="291">
        <v>997813</v>
      </c>
      <c r="I103" s="274">
        <f>G103-H103</f>
        <v>-4</v>
      </c>
      <c r="J103" s="274">
        <f>$F103*I103</f>
        <v>-4000</v>
      </c>
      <c r="K103" s="846">
        <f>J103/1000000</f>
        <v>-4.0000000000000001E-3</v>
      </c>
      <c r="L103" s="290">
        <v>397</v>
      </c>
      <c r="M103" s="291">
        <v>393</v>
      </c>
      <c r="N103" s="274">
        <f>L103-M103</f>
        <v>4</v>
      </c>
      <c r="O103" s="274">
        <f>$F103*N103</f>
        <v>4000</v>
      </c>
      <c r="P103" s="879">
        <f>O103/1000000</f>
        <v>4.0000000000000001E-3</v>
      </c>
      <c r="Q103" s="403"/>
    </row>
    <row r="104" spans="1:17" ht="15" customHeight="1">
      <c r="A104" s="230"/>
      <c r="B104" s="244" t="s">
        <v>33</v>
      </c>
      <c r="C104" s="286"/>
      <c r="D104" s="297"/>
      <c r="E104" s="279"/>
      <c r="F104" s="286"/>
      <c r="G104" s="290"/>
      <c r="H104" s="291"/>
      <c r="I104" s="291"/>
      <c r="J104" s="291"/>
      <c r="K104" s="844"/>
      <c r="L104" s="290"/>
      <c r="M104" s="291"/>
      <c r="N104" s="291"/>
      <c r="O104" s="291"/>
      <c r="P104" s="840"/>
      <c r="Q104" s="382"/>
    </row>
    <row r="105" spans="1:17" ht="15" customHeight="1">
      <c r="A105" s="230">
        <v>70</v>
      </c>
      <c r="B105" s="863" t="s">
        <v>315</v>
      </c>
      <c r="C105" s="286">
        <v>5128439</v>
      </c>
      <c r="D105" s="296" t="s">
        <v>12</v>
      </c>
      <c r="E105" s="279" t="s">
        <v>301</v>
      </c>
      <c r="F105" s="286">
        <v>800</v>
      </c>
      <c r="G105" s="290">
        <v>893516</v>
      </c>
      <c r="H105" s="291">
        <v>893516</v>
      </c>
      <c r="I105" s="291">
        <f>G105-H105</f>
        <v>0</v>
      </c>
      <c r="J105" s="291">
        <f>$F105*I105</f>
        <v>0</v>
      </c>
      <c r="K105" s="844">
        <f>J105/1000000</f>
        <v>0</v>
      </c>
      <c r="L105" s="290">
        <v>997528</v>
      </c>
      <c r="M105" s="291">
        <v>997528</v>
      </c>
      <c r="N105" s="291">
        <f>L105-M105</f>
        <v>0</v>
      </c>
      <c r="O105" s="291">
        <f>$F105*N105</f>
        <v>0</v>
      </c>
      <c r="P105" s="840">
        <f>O105/1000000</f>
        <v>0</v>
      </c>
      <c r="Q105" s="390"/>
    </row>
    <row r="106" spans="1:17" ht="15" customHeight="1">
      <c r="A106" s="230"/>
      <c r="B106" s="863"/>
      <c r="C106" s="286" t="s">
        <v>504</v>
      </c>
      <c r="D106" s="296" t="s">
        <v>444</v>
      </c>
      <c r="E106" s="279" t="s">
        <v>301</v>
      </c>
      <c r="F106" s="790">
        <v>0.4</v>
      </c>
      <c r="G106" s="290">
        <v>-298000</v>
      </c>
      <c r="H106" s="291">
        <v>0</v>
      </c>
      <c r="I106" s="291">
        <f>G106-H106</f>
        <v>-298000</v>
      </c>
      <c r="J106" s="291">
        <f>$F106*I106</f>
        <v>-119200</v>
      </c>
      <c r="K106" s="844">
        <f>J106/1000000</f>
        <v>-0.1192</v>
      </c>
      <c r="L106" s="290">
        <v>-24000</v>
      </c>
      <c r="M106" s="291">
        <v>-1000</v>
      </c>
      <c r="N106" s="291">
        <f>L106-M106</f>
        <v>-23000</v>
      </c>
      <c r="O106" s="291">
        <f>$F106*N106</f>
        <v>-9200</v>
      </c>
      <c r="P106" s="840">
        <f>O106/1000000</f>
        <v>-9.1999999999999998E-3</v>
      </c>
      <c r="Q106" s="390" t="s">
        <v>505</v>
      </c>
    </row>
    <row r="107" spans="1:17" ht="15" customHeight="1">
      <c r="A107" s="230"/>
      <c r="B107" s="552" t="s">
        <v>390</v>
      </c>
      <c r="C107" s="286"/>
      <c r="D107" s="296"/>
      <c r="E107" s="279"/>
      <c r="F107" s="286"/>
      <c r="G107" s="290"/>
      <c r="H107" s="291"/>
      <c r="I107" s="291"/>
      <c r="J107" s="291"/>
      <c r="K107" s="844"/>
      <c r="L107" s="290"/>
      <c r="M107" s="291"/>
      <c r="N107" s="291"/>
      <c r="O107" s="291"/>
      <c r="P107" s="840"/>
      <c r="Q107" s="390"/>
    </row>
    <row r="108" spans="1:17" ht="15" customHeight="1">
      <c r="A108" s="230">
        <v>71</v>
      </c>
      <c r="B108" s="553" t="s">
        <v>391</v>
      </c>
      <c r="C108" s="286">
        <v>4864839</v>
      </c>
      <c r="D108" s="296" t="s">
        <v>12</v>
      </c>
      <c r="E108" s="279" t="s">
        <v>301</v>
      </c>
      <c r="F108" s="286">
        <v>1000</v>
      </c>
      <c r="G108" s="290">
        <v>946</v>
      </c>
      <c r="H108" s="291">
        <v>923</v>
      </c>
      <c r="I108" s="291">
        <f>G108-H108</f>
        <v>23</v>
      </c>
      <c r="J108" s="291">
        <f>$F108*I108</f>
        <v>23000</v>
      </c>
      <c r="K108" s="844">
        <f>J108/1000000</f>
        <v>2.3E-2</v>
      </c>
      <c r="L108" s="290">
        <v>999777</v>
      </c>
      <c r="M108" s="291">
        <v>999764</v>
      </c>
      <c r="N108" s="291">
        <f>L108-M108</f>
        <v>13</v>
      </c>
      <c r="O108" s="291">
        <f>$F108*N108</f>
        <v>13000</v>
      </c>
      <c r="P108" s="840">
        <f>O108/1000000</f>
        <v>1.2999999999999999E-2</v>
      </c>
      <c r="Q108" s="396" t="s">
        <v>523</v>
      </c>
    </row>
    <row r="109" spans="1:17" ht="15" customHeight="1">
      <c r="A109" s="230"/>
      <c r="B109" s="553"/>
      <c r="C109" s="286"/>
      <c r="D109" s="296"/>
      <c r="E109" s="279"/>
      <c r="F109" s="286"/>
      <c r="G109" s="290"/>
      <c r="H109" s="291"/>
      <c r="I109" s="291"/>
      <c r="J109" s="291"/>
      <c r="K109" s="844">
        <v>3.6800000000000001E-3</v>
      </c>
      <c r="L109" s="290"/>
      <c r="M109" s="291"/>
      <c r="N109" s="291"/>
      <c r="O109" s="291"/>
      <c r="P109" s="840">
        <v>2.0999999999999999E-3</v>
      </c>
      <c r="Q109" s="396" t="s">
        <v>515</v>
      </c>
    </row>
    <row r="110" spans="1:17" ht="15" customHeight="1">
      <c r="A110" s="230">
        <v>72</v>
      </c>
      <c r="B110" s="553" t="s">
        <v>395</v>
      </c>
      <c r="C110" s="761">
        <v>4864872</v>
      </c>
      <c r="D110" s="296" t="s">
        <v>12</v>
      </c>
      <c r="E110" s="279" t="s">
        <v>301</v>
      </c>
      <c r="F110" s="286">
        <v>1000</v>
      </c>
      <c r="G110" s="290">
        <v>997068</v>
      </c>
      <c r="H110" s="291">
        <v>997067</v>
      </c>
      <c r="I110" s="291">
        <f>G110-H110</f>
        <v>1</v>
      </c>
      <c r="J110" s="291">
        <f>$F110*I110</f>
        <v>1000</v>
      </c>
      <c r="K110" s="844">
        <f>J110/1000000</f>
        <v>1E-3</v>
      </c>
      <c r="L110" s="290">
        <v>999564</v>
      </c>
      <c r="M110" s="291">
        <v>999575</v>
      </c>
      <c r="N110" s="291">
        <f>L110-M110</f>
        <v>-11</v>
      </c>
      <c r="O110" s="291">
        <f>$F110*N110</f>
        <v>-11000</v>
      </c>
      <c r="P110" s="840">
        <f>O110/1000000</f>
        <v>-1.0999999999999999E-2</v>
      </c>
      <c r="Q110" s="390"/>
    </row>
    <row r="111" spans="1:17" ht="15" customHeight="1">
      <c r="A111" s="551"/>
      <c r="B111" s="244" t="s">
        <v>171</v>
      </c>
      <c r="C111" s="762"/>
      <c r="D111" s="296"/>
      <c r="E111" s="279"/>
      <c r="F111" s="286"/>
      <c r="G111" s="290"/>
      <c r="H111" s="291"/>
      <c r="I111" s="291"/>
      <c r="J111" s="291"/>
      <c r="K111" s="844"/>
      <c r="L111" s="290"/>
      <c r="M111" s="291"/>
      <c r="N111" s="291"/>
      <c r="O111" s="291"/>
      <c r="P111" s="840"/>
      <c r="Q111" s="382"/>
    </row>
    <row r="112" spans="1:17" ht="15" customHeight="1">
      <c r="A112" s="230">
        <v>73</v>
      </c>
      <c r="B112" s="264" t="s">
        <v>317</v>
      </c>
      <c r="C112" s="286">
        <v>4865072</v>
      </c>
      <c r="D112" s="296" t="s">
        <v>12</v>
      </c>
      <c r="E112" s="279" t="s">
        <v>301</v>
      </c>
      <c r="F112" s="286">
        <v>100</v>
      </c>
      <c r="G112" s="290">
        <v>999982</v>
      </c>
      <c r="H112" s="291">
        <v>999992</v>
      </c>
      <c r="I112" s="291">
        <f>G112-H112</f>
        <v>-10</v>
      </c>
      <c r="J112" s="291">
        <f>$F112*I112</f>
        <v>-1000</v>
      </c>
      <c r="K112" s="844">
        <f>J112/1000000</f>
        <v>-1E-3</v>
      </c>
      <c r="L112" s="290">
        <v>999678</v>
      </c>
      <c r="M112" s="291">
        <v>999709</v>
      </c>
      <c r="N112" s="291">
        <f>L112-M112</f>
        <v>-31</v>
      </c>
      <c r="O112" s="291">
        <f>$F112*N112</f>
        <v>-3100</v>
      </c>
      <c r="P112" s="840">
        <f>O112/1000000</f>
        <v>-3.0999999999999999E-3</v>
      </c>
      <c r="Q112" s="390"/>
    </row>
    <row r="113" spans="1:17" ht="15" customHeight="1">
      <c r="A113" s="230">
        <v>74</v>
      </c>
      <c r="B113" s="264" t="s">
        <v>318</v>
      </c>
      <c r="C113" s="286">
        <v>4865066</v>
      </c>
      <c r="D113" s="296" t="s">
        <v>12</v>
      </c>
      <c r="E113" s="279" t="s">
        <v>301</v>
      </c>
      <c r="F113" s="286">
        <v>200</v>
      </c>
      <c r="G113" s="290">
        <v>44</v>
      </c>
      <c r="H113" s="291">
        <v>26</v>
      </c>
      <c r="I113" s="291">
        <f>G113-H113</f>
        <v>18</v>
      </c>
      <c r="J113" s="291">
        <f>$F113*I113</f>
        <v>3600</v>
      </c>
      <c r="K113" s="844">
        <f>J113/1000000</f>
        <v>3.5999999999999999E-3</v>
      </c>
      <c r="L113" s="290">
        <v>407</v>
      </c>
      <c r="M113" s="291">
        <v>299</v>
      </c>
      <c r="N113" s="291">
        <f>L113-M113</f>
        <v>108</v>
      </c>
      <c r="O113" s="291">
        <f>$F113*N113</f>
        <v>21600</v>
      </c>
      <c r="P113" s="840">
        <f>O113/1000000</f>
        <v>2.1600000000000001E-2</v>
      </c>
      <c r="Q113" s="382"/>
    </row>
    <row r="114" spans="1:17" ht="15" customHeight="1">
      <c r="A114" s="551"/>
      <c r="B114" s="244" t="s">
        <v>369</v>
      </c>
      <c r="C114" s="286"/>
      <c r="D114" s="296"/>
      <c r="E114" s="279"/>
      <c r="F114" s="286"/>
      <c r="G114" s="290"/>
      <c r="H114" s="291"/>
      <c r="I114" s="291"/>
      <c r="J114" s="291"/>
      <c r="K114" s="844"/>
      <c r="L114" s="290"/>
      <c r="M114" s="291"/>
      <c r="N114" s="291"/>
      <c r="O114" s="291"/>
      <c r="P114" s="840"/>
      <c r="Q114" s="382"/>
    </row>
    <row r="115" spans="1:17" ht="15" customHeight="1">
      <c r="A115" s="230">
        <v>75</v>
      </c>
      <c r="B115" s="264" t="s">
        <v>370</v>
      </c>
      <c r="C115" s="286">
        <v>4864861</v>
      </c>
      <c r="D115" s="296" t="s">
        <v>12</v>
      </c>
      <c r="E115" s="279" t="s">
        <v>301</v>
      </c>
      <c r="F115" s="286">
        <v>500</v>
      </c>
      <c r="G115" s="290">
        <v>8138</v>
      </c>
      <c r="H115" s="291">
        <v>8138</v>
      </c>
      <c r="I115" s="291">
        <f t="shared" ref="I115:I122" si="12">G115-H115</f>
        <v>0</v>
      </c>
      <c r="J115" s="291">
        <f t="shared" ref="J115:J122" si="13">$F115*I115</f>
        <v>0</v>
      </c>
      <c r="K115" s="844">
        <f t="shared" ref="K115:K122" si="14">J115/1000000</f>
        <v>0</v>
      </c>
      <c r="L115" s="290">
        <v>3031</v>
      </c>
      <c r="M115" s="291">
        <v>3074</v>
      </c>
      <c r="N115" s="291">
        <f t="shared" ref="N115:N122" si="15">L115-M115</f>
        <v>-43</v>
      </c>
      <c r="O115" s="291">
        <f t="shared" ref="O115:O122" si="16">$F115*N115</f>
        <v>-21500</v>
      </c>
      <c r="P115" s="840">
        <f t="shared" ref="P115:P122" si="17">O115/1000000</f>
        <v>-2.1499999999999998E-2</v>
      </c>
      <c r="Q115" s="390"/>
    </row>
    <row r="116" spans="1:17" ht="15" customHeight="1">
      <c r="A116" s="230">
        <v>76</v>
      </c>
      <c r="B116" s="264" t="s">
        <v>371</v>
      </c>
      <c r="C116" s="286">
        <v>4864877</v>
      </c>
      <c r="D116" s="296" t="s">
        <v>12</v>
      </c>
      <c r="E116" s="279" t="s">
        <v>301</v>
      </c>
      <c r="F116" s="286">
        <v>1000</v>
      </c>
      <c r="G116" s="290">
        <v>994219</v>
      </c>
      <c r="H116" s="291">
        <v>994219</v>
      </c>
      <c r="I116" s="291">
        <f t="shared" si="12"/>
        <v>0</v>
      </c>
      <c r="J116" s="291">
        <f t="shared" si="13"/>
        <v>0</v>
      </c>
      <c r="K116" s="844">
        <f t="shared" si="14"/>
        <v>0</v>
      </c>
      <c r="L116" s="290">
        <v>4162</v>
      </c>
      <c r="M116" s="291">
        <v>4167</v>
      </c>
      <c r="N116" s="291">
        <f t="shared" si="15"/>
        <v>-5</v>
      </c>
      <c r="O116" s="291">
        <f t="shared" si="16"/>
        <v>-5000</v>
      </c>
      <c r="P116" s="840">
        <f t="shared" si="17"/>
        <v>-5.0000000000000001E-3</v>
      </c>
      <c r="Q116" s="382"/>
    </row>
    <row r="117" spans="1:17" ht="15" customHeight="1">
      <c r="A117" s="230">
        <v>77</v>
      </c>
      <c r="B117" s="264" t="s">
        <v>372</v>
      </c>
      <c r="C117" s="286">
        <v>4864841</v>
      </c>
      <c r="D117" s="296" t="s">
        <v>12</v>
      </c>
      <c r="E117" s="279" t="s">
        <v>301</v>
      </c>
      <c r="F117" s="286">
        <v>1000</v>
      </c>
      <c r="G117" s="290">
        <v>980418</v>
      </c>
      <c r="H117" s="291">
        <v>980418</v>
      </c>
      <c r="I117" s="291">
        <f t="shared" si="12"/>
        <v>0</v>
      </c>
      <c r="J117" s="291">
        <f t="shared" si="13"/>
        <v>0</v>
      </c>
      <c r="K117" s="844">
        <f t="shared" si="14"/>
        <v>0</v>
      </c>
      <c r="L117" s="290">
        <v>511</v>
      </c>
      <c r="M117" s="291">
        <v>512</v>
      </c>
      <c r="N117" s="291">
        <f t="shared" si="15"/>
        <v>-1</v>
      </c>
      <c r="O117" s="291">
        <f t="shared" si="16"/>
        <v>-1000</v>
      </c>
      <c r="P117" s="840">
        <f t="shared" si="17"/>
        <v>-1E-3</v>
      </c>
      <c r="Q117" s="382"/>
    </row>
    <row r="118" spans="1:17" ht="15" customHeight="1">
      <c r="A118" s="230">
        <v>78</v>
      </c>
      <c r="B118" s="264" t="s">
        <v>373</v>
      </c>
      <c r="C118" s="286">
        <v>4864882</v>
      </c>
      <c r="D118" s="296" t="s">
        <v>12</v>
      </c>
      <c r="E118" s="279" t="s">
        <v>301</v>
      </c>
      <c r="F118" s="286">
        <v>1000</v>
      </c>
      <c r="G118" s="290">
        <v>7525</v>
      </c>
      <c r="H118" s="291">
        <v>7524</v>
      </c>
      <c r="I118" s="291">
        <f t="shared" si="12"/>
        <v>1</v>
      </c>
      <c r="J118" s="291">
        <f t="shared" si="13"/>
        <v>1000</v>
      </c>
      <c r="K118" s="844">
        <f t="shared" si="14"/>
        <v>1E-3</v>
      </c>
      <c r="L118" s="290">
        <v>6946</v>
      </c>
      <c r="M118" s="291">
        <v>6926</v>
      </c>
      <c r="N118" s="291">
        <f t="shared" si="15"/>
        <v>20</v>
      </c>
      <c r="O118" s="291">
        <f t="shared" si="16"/>
        <v>20000</v>
      </c>
      <c r="P118" s="840">
        <f t="shared" si="17"/>
        <v>0.02</v>
      </c>
      <c r="Q118" s="382"/>
    </row>
    <row r="119" spans="1:17" ht="15" customHeight="1">
      <c r="A119" s="230">
        <v>79</v>
      </c>
      <c r="B119" s="264" t="s">
        <v>374</v>
      </c>
      <c r="C119" s="286">
        <v>4865064</v>
      </c>
      <c r="D119" s="296" t="s">
        <v>12</v>
      </c>
      <c r="E119" s="279" t="s">
        <v>301</v>
      </c>
      <c r="F119" s="286">
        <v>150</v>
      </c>
      <c r="G119" s="290">
        <v>993507</v>
      </c>
      <c r="H119" s="291">
        <v>993507</v>
      </c>
      <c r="I119" s="291">
        <f>G119-H119</f>
        <v>0</v>
      </c>
      <c r="J119" s="291">
        <f>$F119*I119</f>
        <v>0</v>
      </c>
      <c r="K119" s="844">
        <f>J119/1000000</f>
        <v>0</v>
      </c>
      <c r="L119" s="290">
        <v>405</v>
      </c>
      <c r="M119" s="291">
        <v>338</v>
      </c>
      <c r="N119" s="291">
        <f>L119-M119</f>
        <v>67</v>
      </c>
      <c r="O119" s="291">
        <f>$F119*N119</f>
        <v>10050</v>
      </c>
      <c r="P119" s="840">
        <f>O119/1000000</f>
        <v>1.005E-2</v>
      </c>
      <c r="Q119" s="390"/>
    </row>
    <row r="120" spans="1:17" ht="15" customHeight="1">
      <c r="A120" s="230">
        <v>80</v>
      </c>
      <c r="B120" s="264" t="s">
        <v>375</v>
      </c>
      <c r="C120" s="286">
        <v>5295123</v>
      </c>
      <c r="D120" s="296" t="s">
        <v>12</v>
      </c>
      <c r="E120" s="279" t="s">
        <v>301</v>
      </c>
      <c r="F120" s="286">
        <v>100</v>
      </c>
      <c r="G120" s="290">
        <v>154220</v>
      </c>
      <c r="H120" s="291">
        <v>154219</v>
      </c>
      <c r="I120" s="291">
        <f>G120-H120</f>
        <v>1</v>
      </c>
      <c r="J120" s="291">
        <f>$F120*I120</f>
        <v>100</v>
      </c>
      <c r="K120" s="844">
        <f>J120/1000000</f>
        <v>1E-4</v>
      </c>
      <c r="L120" s="290">
        <v>912389</v>
      </c>
      <c r="M120" s="291">
        <v>912250</v>
      </c>
      <c r="N120" s="291">
        <f>L120-M120</f>
        <v>139</v>
      </c>
      <c r="O120" s="291">
        <f>$F120*N120</f>
        <v>13900</v>
      </c>
      <c r="P120" s="840">
        <f>O120/1000000</f>
        <v>1.3899999999999999E-2</v>
      </c>
      <c r="Q120" s="390"/>
    </row>
    <row r="121" spans="1:17" ht="15" customHeight="1">
      <c r="A121" s="230">
        <v>81</v>
      </c>
      <c r="B121" s="264" t="s">
        <v>397</v>
      </c>
      <c r="C121" s="286">
        <v>4864790</v>
      </c>
      <c r="D121" s="296" t="s">
        <v>12</v>
      </c>
      <c r="E121" s="279" t="s">
        <v>301</v>
      </c>
      <c r="F121" s="286">
        <v>266.67</v>
      </c>
      <c r="G121" s="290">
        <v>2987</v>
      </c>
      <c r="H121" s="291">
        <v>2987</v>
      </c>
      <c r="I121" s="291">
        <f>G121-H121</f>
        <v>0</v>
      </c>
      <c r="J121" s="291">
        <f>$F121*I121</f>
        <v>0</v>
      </c>
      <c r="K121" s="844">
        <f>J121/1000000</f>
        <v>0</v>
      </c>
      <c r="L121" s="290">
        <v>648</v>
      </c>
      <c r="M121" s="291">
        <v>651</v>
      </c>
      <c r="N121" s="291">
        <f>L121-M121</f>
        <v>-3</v>
      </c>
      <c r="O121" s="291">
        <f>$F121*N121</f>
        <v>-800.01</v>
      </c>
      <c r="P121" s="840">
        <f>O121/1000000</f>
        <v>-8.0000999999999998E-4</v>
      </c>
      <c r="Q121" s="390"/>
    </row>
    <row r="122" spans="1:17" s="94" customFormat="1" ht="15" customHeight="1">
      <c r="A122" s="276">
        <v>82</v>
      </c>
      <c r="B122" s="264" t="s">
        <v>398</v>
      </c>
      <c r="C122" s="562">
        <v>4864847</v>
      </c>
      <c r="D122" s="626" t="s">
        <v>12</v>
      </c>
      <c r="E122" s="279" t="s">
        <v>301</v>
      </c>
      <c r="F122" s="239">
        <v>1000</v>
      </c>
      <c r="G122" s="290">
        <v>5426</v>
      </c>
      <c r="H122" s="291">
        <v>5426</v>
      </c>
      <c r="I122" s="265">
        <f t="shared" si="12"/>
        <v>0</v>
      </c>
      <c r="J122" s="265">
        <f t="shared" si="13"/>
        <v>0</v>
      </c>
      <c r="K122" s="873">
        <f t="shared" si="14"/>
        <v>0</v>
      </c>
      <c r="L122" s="290">
        <v>8091</v>
      </c>
      <c r="M122" s="291">
        <v>8074</v>
      </c>
      <c r="N122" s="265">
        <f t="shared" si="15"/>
        <v>17</v>
      </c>
      <c r="O122" s="265">
        <f t="shared" si="16"/>
        <v>17000</v>
      </c>
      <c r="P122" s="841">
        <f t="shared" si="17"/>
        <v>1.7000000000000001E-2</v>
      </c>
      <c r="Q122" s="396" t="s">
        <v>526</v>
      </c>
    </row>
    <row r="123" spans="1:17" s="94" customFormat="1" ht="15" customHeight="1">
      <c r="A123" s="276"/>
      <c r="B123" s="264"/>
      <c r="C123" s="562">
        <v>5269780</v>
      </c>
      <c r="D123" s="626" t="s">
        <v>12</v>
      </c>
      <c r="E123" s="279" t="s">
        <v>301</v>
      </c>
      <c r="F123" s="239">
        <v>2000</v>
      </c>
      <c r="G123" s="290">
        <v>3115</v>
      </c>
      <c r="H123" s="291">
        <v>3115</v>
      </c>
      <c r="I123" s="265">
        <f>G123-H123</f>
        <v>0</v>
      </c>
      <c r="J123" s="265">
        <f>$F123*I123</f>
        <v>0</v>
      </c>
      <c r="K123" s="873">
        <f>J123/1000000</f>
        <v>0</v>
      </c>
      <c r="L123" s="290">
        <v>31738</v>
      </c>
      <c r="M123" s="291">
        <v>31736</v>
      </c>
      <c r="N123" s="265">
        <f>L123-M123</f>
        <v>2</v>
      </c>
      <c r="O123" s="265">
        <f>$F123*N123</f>
        <v>4000</v>
      </c>
      <c r="P123" s="841">
        <f>O123/1000000</f>
        <v>4.0000000000000001E-3</v>
      </c>
      <c r="Q123" s="390" t="s">
        <v>516</v>
      </c>
    </row>
    <row r="124" spans="1:17" ht="15" customHeight="1">
      <c r="A124" s="551"/>
      <c r="B124" s="295" t="s">
        <v>407</v>
      </c>
      <c r="C124" s="35"/>
      <c r="D124" s="102"/>
      <c r="E124" s="85"/>
      <c r="F124" s="36"/>
      <c r="G124" s="290"/>
      <c r="H124" s="291"/>
      <c r="I124" s="274"/>
      <c r="J124" s="274"/>
      <c r="K124" s="846"/>
      <c r="L124" s="290"/>
      <c r="M124" s="291"/>
      <c r="N124" s="274"/>
      <c r="O124" s="274"/>
      <c r="P124" s="879"/>
      <c r="Q124" s="383"/>
    </row>
    <row r="125" spans="1:17" ht="15" customHeight="1">
      <c r="A125" s="276">
        <v>83</v>
      </c>
      <c r="B125" s="595" t="s">
        <v>408</v>
      </c>
      <c r="C125" s="35">
        <v>4865158</v>
      </c>
      <c r="D125" s="102" t="s">
        <v>12</v>
      </c>
      <c r="E125" s="85" t="s">
        <v>301</v>
      </c>
      <c r="F125" s="384">
        <v>200</v>
      </c>
      <c r="G125" s="290">
        <v>991420</v>
      </c>
      <c r="H125" s="291">
        <v>991420</v>
      </c>
      <c r="I125" s="274">
        <f>G125-H125</f>
        <v>0</v>
      </c>
      <c r="J125" s="274">
        <f>$F125*I125</f>
        <v>0</v>
      </c>
      <c r="K125" s="846">
        <f>J125/1000000</f>
        <v>0</v>
      </c>
      <c r="L125" s="290">
        <v>21158</v>
      </c>
      <c r="M125" s="291">
        <v>20944</v>
      </c>
      <c r="N125" s="274">
        <f>L125-M125</f>
        <v>214</v>
      </c>
      <c r="O125" s="274">
        <f>$F125*N125</f>
        <v>42800</v>
      </c>
      <c r="P125" s="879">
        <f>O125/1000000</f>
        <v>4.2799999999999998E-2</v>
      </c>
      <c r="Q125" s="383"/>
    </row>
    <row r="126" spans="1:17" s="534" customFormat="1" ht="16.5">
      <c r="A126" s="276">
        <v>84</v>
      </c>
      <c r="B126" s="595" t="s">
        <v>409</v>
      </c>
      <c r="C126" s="816">
        <v>4865140</v>
      </c>
      <c r="D126" s="296" t="s">
        <v>12</v>
      </c>
      <c r="E126" s="279" t="s">
        <v>301</v>
      </c>
      <c r="F126" s="296">
        <v>937.5</v>
      </c>
      <c r="G126" s="290">
        <v>999969</v>
      </c>
      <c r="H126" s="291">
        <v>999969</v>
      </c>
      <c r="I126" s="297">
        <f>G126-H126</f>
        <v>0</v>
      </c>
      <c r="J126" s="297">
        <f>$F126*I126</f>
        <v>0</v>
      </c>
      <c r="K126" s="850">
        <f>J126/1000000</f>
        <v>0</v>
      </c>
      <c r="L126" s="290">
        <v>999763</v>
      </c>
      <c r="M126" s="291">
        <v>999812</v>
      </c>
      <c r="N126" s="297">
        <f>L126-M126</f>
        <v>-49</v>
      </c>
      <c r="O126" s="297">
        <f>$F126*N126</f>
        <v>-45937.5</v>
      </c>
      <c r="P126" s="884">
        <f>O126/1000000</f>
        <v>-4.5937499999999999E-2</v>
      </c>
      <c r="Q126" s="396"/>
    </row>
    <row r="127" spans="1:17" ht="15" customHeight="1">
      <c r="A127" s="276">
        <v>85</v>
      </c>
      <c r="B127" s="595" t="s">
        <v>410</v>
      </c>
      <c r="C127" s="35">
        <v>4864808</v>
      </c>
      <c r="D127" s="102" t="s">
        <v>12</v>
      </c>
      <c r="E127" s="85" t="s">
        <v>301</v>
      </c>
      <c r="F127" s="384">
        <v>187.5</v>
      </c>
      <c r="G127" s="290">
        <v>980831</v>
      </c>
      <c r="H127" s="291">
        <v>980831</v>
      </c>
      <c r="I127" s="274">
        <f>G127-H127</f>
        <v>0</v>
      </c>
      <c r="J127" s="274">
        <f>$F127*I127</f>
        <v>0</v>
      </c>
      <c r="K127" s="846">
        <f>J127/1000000</f>
        <v>0</v>
      </c>
      <c r="L127" s="290">
        <v>2599</v>
      </c>
      <c r="M127" s="291">
        <v>2752</v>
      </c>
      <c r="N127" s="274">
        <f>L127-M127</f>
        <v>-153</v>
      </c>
      <c r="O127" s="274">
        <f>$F127*N127</f>
        <v>-28687.5</v>
      </c>
      <c r="P127" s="879">
        <f>O127/1000000</f>
        <v>-2.8687500000000001E-2</v>
      </c>
      <c r="Q127" s="383"/>
    </row>
    <row r="128" spans="1:17" ht="15" customHeight="1">
      <c r="A128" s="276">
        <v>86</v>
      </c>
      <c r="B128" s="595" t="s">
        <v>469</v>
      </c>
      <c r="C128" s="35">
        <v>4865080</v>
      </c>
      <c r="D128" s="102" t="s">
        <v>12</v>
      </c>
      <c r="E128" s="85" t="s">
        <v>301</v>
      </c>
      <c r="F128" s="384">
        <v>2500</v>
      </c>
      <c r="G128" s="290">
        <v>0</v>
      </c>
      <c r="H128" s="291">
        <v>0</v>
      </c>
      <c r="I128" s="274">
        <f>G128-H128</f>
        <v>0</v>
      </c>
      <c r="J128" s="274">
        <f>$F128*I128</f>
        <v>0</v>
      </c>
      <c r="K128" s="846">
        <f>J128/1000000</f>
        <v>0</v>
      </c>
      <c r="L128" s="290">
        <v>999997</v>
      </c>
      <c r="M128" s="291">
        <v>999997</v>
      </c>
      <c r="N128" s="274">
        <f>L128-M128</f>
        <v>0</v>
      </c>
      <c r="O128" s="274">
        <f>$F128*N128</f>
        <v>0</v>
      </c>
      <c r="P128" s="879">
        <f>O128/1000000</f>
        <v>0</v>
      </c>
      <c r="Q128" s="403"/>
    </row>
    <row r="129" spans="1:17" s="408" customFormat="1" ht="17.25" thickBot="1">
      <c r="A129" s="619">
        <v>87</v>
      </c>
      <c r="B129" s="620" t="s">
        <v>411</v>
      </c>
      <c r="C129" s="591">
        <v>4864822</v>
      </c>
      <c r="D129" s="222" t="s">
        <v>12</v>
      </c>
      <c r="E129" s="223" t="s">
        <v>301</v>
      </c>
      <c r="F129" s="591">
        <v>100</v>
      </c>
      <c r="G129" s="380">
        <v>993038</v>
      </c>
      <c r="H129" s="381">
        <v>993038</v>
      </c>
      <c r="I129" s="278">
        <f>G129-H129</f>
        <v>0</v>
      </c>
      <c r="J129" s="278">
        <f>$F129*I129</f>
        <v>0</v>
      </c>
      <c r="K129" s="871">
        <f>J129/1000000</f>
        <v>0</v>
      </c>
      <c r="L129" s="380">
        <v>32118</v>
      </c>
      <c r="M129" s="381">
        <v>31805</v>
      </c>
      <c r="N129" s="278">
        <f>L129-M129</f>
        <v>313</v>
      </c>
      <c r="O129" s="278">
        <f>$F129*N129</f>
        <v>31300</v>
      </c>
      <c r="P129" s="881">
        <f>O129/1000000</f>
        <v>3.1300000000000001E-2</v>
      </c>
      <c r="Q129" s="621"/>
    </row>
    <row r="130" spans="1:17" s="405" customFormat="1" ht="12.75" customHeight="1" thickTop="1">
      <c r="A130" s="39"/>
      <c r="B130" s="605"/>
      <c r="C130" s="406"/>
      <c r="D130" s="102"/>
      <c r="E130" s="85"/>
      <c r="F130" s="406"/>
      <c r="G130" s="291"/>
      <c r="H130" s="291"/>
      <c r="I130" s="274"/>
      <c r="J130" s="274"/>
      <c r="K130" s="846"/>
      <c r="L130" s="291"/>
      <c r="M130" s="291"/>
      <c r="N130" s="274"/>
      <c r="O130" s="274"/>
      <c r="P130" s="846"/>
      <c r="Q130" s="628"/>
    </row>
    <row r="131" spans="1:17" ht="15.75" customHeight="1">
      <c r="A131" s="160" t="s">
        <v>269</v>
      </c>
      <c r="C131" s="51"/>
      <c r="D131" s="83"/>
      <c r="E131" s="83"/>
      <c r="F131" s="489"/>
      <c r="K131" s="550">
        <f>SUM(K8:K130)</f>
        <v>1.4682983399999994</v>
      </c>
      <c r="L131" s="20"/>
      <c r="M131" s="20"/>
      <c r="N131" s="20"/>
      <c r="O131" s="20"/>
      <c r="P131" s="550">
        <f>SUM(P8:P130)</f>
        <v>-14.949378768000004</v>
      </c>
    </row>
    <row r="132" spans="1:17" ht="24" thickBot="1">
      <c r="A132" s="337" t="s">
        <v>174</v>
      </c>
      <c r="C132" s="83"/>
      <c r="D132" s="83"/>
      <c r="E132" s="83"/>
      <c r="F132" s="489"/>
      <c r="G132" s="405"/>
      <c r="H132" s="405"/>
      <c r="I132" s="41" t="s">
        <v>348</v>
      </c>
      <c r="J132" s="405"/>
      <c r="K132" s="848"/>
      <c r="L132" s="406"/>
      <c r="M132" s="406"/>
      <c r="N132" s="41" t="s">
        <v>349</v>
      </c>
      <c r="O132" s="406"/>
      <c r="P132" s="885"/>
      <c r="Q132" s="486" t="str">
        <f>NDPL!$Q$1</f>
        <v>SEPTEMBER-2023</v>
      </c>
    </row>
    <row r="133" spans="1:17" ht="39.75" thickTop="1" thickBot="1">
      <c r="A133" s="421" t="s">
        <v>8</v>
      </c>
      <c r="B133" s="422" t="s">
        <v>9</v>
      </c>
      <c r="C133" s="423" t="s">
        <v>1</v>
      </c>
      <c r="D133" s="423" t="s">
        <v>2</v>
      </c>
      <c r="E133" s="423" t="s">
        <v>3</v>
      </c>
      <c r="F133" s="490" t="s">
        <v>10</v>
      </c>
      <c r="G133" s="421" t="str">
        <f>NDPL!G5</f>
        <v>FINAL READING 30/09/2023</v>
      </c>
      <c r="H133" s="423" t="str">
        <f>NDPL!H5</f>
        <v>INTIAL READING 01/09/2023</v>
      </c>
      <c r="I133" s="423" t="s">
        <v>4</v>
      </c>
      <c r="J133" s="423" t="s">
        <v>5</v>
      </c>
      <c r="K133" s="869" t="s">
        <v>6</v>
      </c>
      <c r="L133" s="421" t="str">
        <f>NDPL!G5</f>
        <v>FINAL READING 30/09/2023</v>
      </c>
      <c r="M133" s="423" t="str">
        <f>NDPL!H5</f>
        <v>INTIAL READING 01/09/2023</v>
      </c>
      <c r="N133" s="423" t="s">
        <v>4</v>
      </c>
      <c r="O133" s="423" t="s">
        <v>5</v>
      </c>
      <c r="P133" s="869" t="s">
        <v>6</v>
      </c>
      <c r="Q133" s="439" t="s">
        <v>266</v>
      </c>
    </row>
    <row r="134" spans="1:17" ht="18" thickTop="1" thickBot="1">
      <c r="C134" s="83"/>
      <c r="D134" s="83"/>
      <c r="E134" s="83"/>
      <c r="F134" s="489"/>
      <c r="L134" s="444"/>
      <c r="M134" s="444"/>
      <c r="N134" s="444"/>
      <c r="O134" s="444"/>
      <c r="P134" s="847"/>
    </row>
    <row r="135" spans="1:17" ht="18" customHeight="1" thickTop="1">
      <c r="A135" s="300"/>
      <c r="B135" s="301" t="s">
        <v>162</v>
      </c>
      <c r="C135" s="277"/>
      <c r="D135" s="84"/>
      <c r="E135" s="84"/>
      <c r="F135" s="273"/>
      <c r="G135" s="47"/>
      <c r="H135" s="387"/>
      <c r="I135" s="387"/>
      <c r="J135" s="387"/>
      <c r="K135" s="874"/>
      <c r="L135" s="446"/>
      <c r="M135" s="447"/>
      <c r="N135" s="447"/>
      <c r="O135" s="447"/>
      <c r="P135" s="849"/>
      <c r="Q135" s="443"/>
    </row>
    <row r="136" spans="1:17" ht="18">
      <c r="A136" s="276">
        <v>1</v>
      </c>
      <c r="B136" s="302" t="s">
        <v>163</v>
      </c>
      <c r="C136" s="286">
        <v>4865151</v>
      </c>
      <c r="D136" s="102" t="s">
        <v>12</v>
      </c>
      <c r="E136" s="85" t="s">
        <v>301</v>
      </c>
      <c r="F136" s="274">
        <v>-500</v>
      </c>
      <c r="G136" s="290">
        <v>21905</v>
      </c>
      <c r="H136" s="291">
        <v>21912</v>
      </c>
      <c r="I136" s="245">
        <f>G136-H136</f>
        <v>-7</v>
      </c>
      <c r="J136" s="245">
        <f>$F136*I136</f>
        <v>3500</v>
      </c>
      <c r="K136" s="875">
        <f>J136/1000000</f>
        <v>3.5000000000000001E-3</v>
      </c>
      <c r="L136" s="290">
        <v>6207</v>
      </c>
      <c r="M136" s="291">
        <v>6202</v>
      </c>
      <c r="N136" s="245">
        <f>L136-M136</f>
        <v>5</v>
      </c>
      <c r="O136" s="245">
        <f>$F136*N136</f>
        <v>-2500</v>
      </c>
      <c r="P136" s="875">
        <f>O136/1000000</f>
        <v>-2.5000000000000001E-3</v>
      </c>
      <c r="Q136" s="394"/>
    </row>
    <row r="137" spans="1:17" ht="18" customHeight="1">
      <c r="A137" s="276"/>
      <c r="B137" s="303" t="s">
        <v>39</v>
      </c>
      <c r="C137" s="286"/>
      <c r="D137" s="102"/>
      <c r="E137" s="102"/>
      <c r="F137" s="274"/>
      <c r="G137" s="290"/>
      <c r="H137" s="291"/>
      <c r="I137" s="245"/>
      <c r="J137" s="245"/>
      <c r="K137" s="875"/>
      <c r="L137" s="290"/>
      <c r="M137" s="291"/>
      <c r="N137" s="245"/>
      <c r="O137" s="245"/>
      <c r="P137" s="875"/>
      <c r="Q137" s="391"/>
    </row>
    <row r="138" spans="1:17" ht="18" customHeight="1">
      <c r="A138" s="276"/>
      <c r="B138" s="303" t="s">
        <v>110</v>
      </c>
      <c r="C138" s="286"/>
      <c r="D138" s="102"/>
      <c r="E138" s="102"/>
      <c r="F138" s="274"/>
      <c r="G138" s="290"/>
      <c r="H138" s="291"/>
      <c r="I138" s="245"/>
      <c r="J138" s="245"/>
      <c r="K138" s="875"/>
      <c r="L138" s="290"/>
      <c r="M138" s="291"/>
      <c r="N138" s="245"/>
      <c r="O138" s="245"/>
      <c r="P138" s="875"/>
      <c r="Q138" s="391"/>
    </row>
    <row r="139" spans="1:17" ht="18" customHeight="1">
      <c r="A139" s="276">
        <v>2</v>
      </c>
      <c r="B139" s="302" t="s">
        <v>111</v>
      </c>
      <c r="C139" s="286">
        <v>4865137</v>
      </c>
      <c r="D139" s="102" t="s">
        <v>12</v>
      </c>
      <c r="E139" s="85" t="s">
        <v>301</v>
      </c>
      <c r="F139" s="274">
        <v>-1000</v>
      </c>
      <c r="G139" s="290">
        <v>0</v>
      </c>
      <c r="H139" s="291">
        <v>0</v>
      </c>
      <c r="I139" s="245">
        <f>G139-H139</f>
        <v>0</v>
      </c>
      <c r="J139" s="245">
        <f>$F139*I139</f>
        <v>0</v>
      </c>
      <c r="K139" s="875">
        <f>J139/1000000</f>
        <v>0</v>
      </c>
      <c r="L139" s="290">
        <v>0</v>
      </c>
      <c r="M139" s="291">
        <v>0</v>
      </c>
      <c r="N139" s="245">
        <f>L139-M139</f>
        <v>0</v>
      </c>
      <c r="O139" s="245">
        <f>$F139*N139</f>
        <v>0</v>
      </c>
      <c r="P139" s="875">
        <f>O139/1000000</f>
        <v>0</v>
      </c>
      <c r="Q139" s="391"/>
    </row>
    <row r="140" spans="1:17" ht="18" customHeight="1">
      <c r="A140" s="276">
        <v>3</v>
      </c>
      <c r="B140" s="275" t="s">
        <v>112</v>
      </c>
      <c r="C140" s="286">
        <v>4864828</v>
      </c>
      <c r="D140" s="76" t="s">
        <v>12</v>
      </c>
      <c r="E140" s="85" t="s">
        <v>301</v>
      </c>
      <c r="F140" s="274">
        <v>-133.33000000000001</v>
      </c>
      <c r="G140" s="290">
        <v>992416</v>
      </c>
      <c r="H140" s="291">
        <v>992416</v>
      </c>
      <c r="I140" s="245">
        <f>G140-H140</f>
        <v>0</v>
      </c>
      <c r="J140" s="245">
        <f>$F140*I140</f>
        <v>0</v>
      </c>
      <c r="K140" s="875">
        <f>J140/1000000</f>
        <v>0</v>
      </c>
      <c r="L140" s="290">
        <v>2345</v>
      </c>
      <c r="M140" s="291">
        <v>3760</v>
      </c>
      <c r="N140" s="245">
        <f>L140-M140</f>
        <v>-1415</v>
      </c>
      <c r="O140" s="245">
        <f>$F140*N140</f>
        <v>188661.95</v>
      </c>
      <c r="P140" s="875">
        <f>O140/1000000</f>
        <v>0.18866195000000002</v>
      </c>
      <c r="Q140" s="391"/>
    </row>
    <row r="141" spans="1:17" ht="18" customHeight="1">
      <c r="A141" s="276">
        <v>4</v>
      </c>
      <c r="B141" s="302" t="s">
        <v>164</v>
      </c>
      <c r="C141" s="286">
        <v>4865164</v>
      </c>
      <c r="D141" s="102" t="s">
        <v>12</v>
      </c>
      <c r="E141" s="85" t="s">
        <v>301</v>
      </c>
      <c r="F141" s="274">
        <v>-666.66700000000003</v>
      </c>
      <c r="G141" s="290">
        <v>999811</v>
      </c>
      <c r="H141" s="291">
        <v>999811</v>
      </c>
      <c r="I141" s="245">
        <f>G141-H141</f>
        <v>0</v>
      </c>
      <c r="J141" s="245">
        <f>$F141*I141</f>
        <v>0</v>
      </c>
      <c r="K141" s="875">
        <f>J141/1000000</f>
        <v>0</v>
      </c>
      <c r="L141" s="290">
        <v>548</v>
      </c>
      <c r="M141" s="291">
        <v>313</v>
      </c>
      <c r="N141" s="245">
        <f>L141-M141</f>
        <v>235</v>
      </c>
      <c r="O141" s="245">
        <f>$F141*N141</f>
        <v>-156666.745</v>
      </c>
      <c r="P141" s="875">
        <f>O141/1000000</f>
        <v>-0.156666745</v>
      </c>
      <c r="Q141" s="391"/>
    </row>
    <row r="142" spans="1:17" ht="18" customHeight="1">
      <c r="A142" s="276">
        <v>5</v>
      </c>
      <c r="B142" s="302" t="s">
        <v>165</v>
      </c>
      <c r="C142" s="286">
        <v>4864845</v>
      </c>
      <c r="D142" s="102" t="s">
        <v>12</v>
      </c>
      <c r="E142" s="85" t="s">
        <v>301</v>
      </c>
      <c r="F142" s="274">
        <v>-1000</v>
      </c>
      <c r="G142" s="290">
        <v>1130</v>
      </c>
      <c r="H142" s="291">
        <v>1130</v>
      </c>
      <c r="I142" s="245">
        <f>G142-H142</f>
        <v>0</v>
      </c>
      <c r="J142" s="245">
        <f>$F142*I142</f>
        <v>0</v>
      </c>
      <c r="K142" s="875">
        <f>J142/1000000</f>
        <v>0</v>
      </c>
      <c r="L142" s="290">
        <v>488</v>
      </c>
      <c r="M142" s="291">
        <v>607</v>
      </c>
      <c r="N142" s="245">
        <f>L142-M142</f>
        <v>-119</v>
      </c>
      <c r="O142" s="245">
        <f>$F142*N142</f>
        <v>119000</v>
      </c>
      <c r="P142" s="875">
        <f>O142/1000000</f>
        <v>0.11899999999999999</v>
      </c>
      <c r="Q142" s="391"/>
    </row>
    <row r="143" spans="1:17" ht="18" customHeight="1">
      <c r="A143" s="276"/>
      <c r="B143" s="304" t="s">
        <v>166</v>
      </c>
      <c r="C143" s="286"/>
      <c r="D143" s="76"/>
      <c r="E143" s="76"/>
      <c r="F143" s="274"/>
      <c r="G143" s="290"/>
      <c r="H143" s="291"/>
      <c r="I143" s="245"/>
      <c r="J143" s="245"/>
      <c r="K143" s="875"/>
      <c r="L143" s="290"/>
      <c r="M143" s="291"/>
      <c r="N143" s="245"/>
      <c r="O143" s="245"/>
      <c r="P143" s="875"/>
      <c r="Q143" s="391"/>
    </row>
    <row r="144" spans="1:17" ht="18" customHeight="1">
      <c r="A144" s="276"/>
      <c r="B144" s="304" t="s">
        <v>102</v>
      </c>
      <c r="C144" s="286"/>
      <c r="D144" s="76"/>
      <c r="E144" s="76"/>
      <c r="F144" s="274"/>
      <c r="G144" s="290"/>
      <c r="H144" s="291"/>
      <c r="I144" s="245"/>
      <c r="J144" s="245"/>
      <c r="K144" s="875"/>
      <c r="L144" s="290"/>
      <c r="M144" s="291"/>
      <c r="N144" s="245"/>
      <c r="O144" s="245"/>
      <c r="P144" s="875"/>
      <c r="Q144" s="391"/>
    </row>
    <row r="145" spans="1:17" s="412" customFormat="1" ht="18">
      <c r="A145" s="397">
        <v>6</v>
      </c>
      <c r="B145" s="398" t="s">
        <v>351</v>
      </c>
      <c r="C145" s="399">
        <v>4864955</v>
      </c>
      <c r="D145" s="137" t="s">
        <v>12</v>
      </c>
      <c r="E145" s="138" t="s">
        <v>301</v>
      </c>
      <c r="F145" s="400">
        <v>-1000</v>
      </c>
      <c r="G145" s="290">
        <v>989498</v>
      </c>
      <c r="H145" s="291">
        <v>989506</v>
      </c>
      <c r="I145" s="377">
        <f>G145-H145</f>
        <v>-8</v>
      </c>
      <c r="J145" s="377">
        <f>$F145*I145</f>
        <v>8000</v>
      </c>
      <c r="K145" s="876">
        <f>J145/1000000</f>
        <v>8.0000000000000002E-3</v>
      </c>
      <c r="L145" s="290">
        <v>2693</v>
      </c>
      <c r="M145" s="291">
        <v>2636</v>
      </c>
      <c r="N145" s="377">
        <f>L145-M145</f>
        <v>57</v>
      </c>
      <c r="O145" s="377">
        <f>$F145*N145</f>
        <v>-57000</v>
      </c>
      <c r="P145" s="876">
        <f>O145/1000000</f>
        <v>-5.7000000000000002E-2</v>
      </c>
      <c r="Q145" s="558"/>
    </row>
    <row r="146" spans="1:17" ht="18">
      <c r="A146" s="276">
        <v>7</v>
      </c>
      <c r="B146" s="302" t="s">
        <v>167</v>
      </c>
      <c r="C146" s="286">
        <v>4864820</v>
      </c>
      <c r="D146" s="102" t="s">
        <v>12</v>
      </c>
      <c r="E146" s="85" t="s">
        <v>301</v>
      </c>
      <c r="F146" s="274">
        <v>-160</v>
      </c>
      <c r="G146" s="290">
        <v>2840</v>
      </c>
      <c r="H146" s="291">
        <v>2840</v>
      </c>
      <c r="I146" s="245">
        <f>G146-H146</f>
        <v>0</v>
      </c>
      <c r="J146" s="245">
        <f>$F146*I146</f>
        <v>0</v>
      </c>
      <c r="K146" s="875">
        <f>J146/1000000</f>
        <v>0</v>
      </c>
      <c r="L146" s="290">
        <v>45746</v>
      </c>
      <c r="M146" s="291">
        <v>45170</v>
      </c>
      <c r="N146" s="245">
        <f>L146-M146</f>
        <v>576</v>
      </c>
      <c r="O146" s="245">
        <f>$F146*N146</f>
        <v>-92160</v>
      </c>
      <c r="P146" s="875">
        <f>O146/1000000</f>
        <v>-9.2160000000000006E-2</v>
      </c>
      <c r="Q146" s="559"/>
    </row>
    <row r="147" spans="1:17" ht="18" customHeight="1">
      <c r="A147" s="276">
        <v>8</v>
      </c>
      <c r="B147" s="302" t="s">
        <v>168</v>
      </c>
      <c r="C147" s="286">
        <v>4864811</v>
      </c>
      <c r="D147" s="102" t="s">
        <v>12</v>
      </c>
      <c r="E147" s="85" t="s">
        <v>301</v>
      </c>
      <c r="F147" s="274">
        <v>-200</v>
      </c>
      <c r="G147" s="290">
        <v>3851</v>
      </c>
      <c r="H147" s="291">
        <v>3851</v>
      </c>
      <c r="I147" s="245">
        <f>G147-H147</f>
        <v>0</v>
      </c>
      <c r="J147" s="245">
        <f>$F147*I147</f>
        <v>0</v>
      </c>
      <c r="K147" s="875">
        <f>J147/1000000</f>
        <v>0</v>
      </c>
      <c r="L147" s="290">
        <v>26684</v>
      </c>
      <c r="M147" s="291">
        <v>25478</v>
      </c>
      <c r="N147" s="245">
        <f>L147-M147</f>
        <v>1206</v>
      </c>
      <c r="O147" s="245">
        <f>$F147*N147</f>
        <v>-241200</v>
      </c>
      <c r="P147" s="875">
        <f>O147/1000000</f>
        <v>-0.2412</v>
      </c>
      <c r="Q147" s="391"/>
    </row>
    <row r="148" spans="1:17" ht="18" customHeight="1">
      <c r="A148" s="276">
        <v>9</v>
      </c>
      <c r="B148" s="302" t="s">
        <v>360</v>
      </c>
      <c r="C148" s="286">
        <v>4864961</v>
      </c>
      <c r="D148" s="102" t="s">
        <v>12</v>
      </c>
      <c r="E148" s="85" t="s">
        <v>301</v>
      </c>
      <c r="F148" s="274">
        <v>-1000</v>
      </c>
      <c r="G148" s="290">
        <v>968267</v>
      </c>
      <c r="H148" s="291">
        <v>968270</v>
      </c>
      <c r="I148" s="245">
        <f>G148-H148</f>
        <v>-3</v>
      </c>
      <c r="J148" s="245">
        <f>$F148*I148</f>
        <v>3000</v>
      </c>
      <c r="K148" s="875">
        <f>J148/1000000</f>
        <v>3.0000000000000001E-3</v>
      </c>
      <c r="L148" s="290">
        <v>999626</v>
      </c>
      <c r="M148" s="291">
        <v>999520</v>
      </c>
      <c r="N148" s="245">
        <f>L148-M148</f>
        <v>106</v>
      </c>
      <c r="O148" s="245">
        <f>$F148*N148</f>
        <v>-106000</v>
      </c>
      <c r="P148" s="875">
        <f>O148/1000000</f>
        <v>-0.106</v>
      </c>
      <c r="Q148" s="379"/>
    </row>
    <row r="149" spans="1:17" ht="18" customHeight="1">
      <c r="A149" s="276"/>
      <c r="B149" s="303" t="s">
        <v>102</v>
      </c>
      <c r="C149" s="286"/>
      <c r="D149" s="102"/>
      <c r="E149" s="102"/>
      <c r="F149" s="274"/>
      <c r="G149" s="290"/>
      <c r="H149" s="291"/>
      <c r="I149" s="245"/>
      <c r="J149" s="245"/>
      <c r="K149" s="875"/>
      <c r="L149" s="290"/>
      <c r="M149" s="291"/>
      <c r="N149" s="245"/>
      <c r="O149" s="245"/>
      <c r="P149" s="875"/>
      <c r="Q149" s="391"/>
    </row>
    <row r="150" spans="1:17" ht="18" customHeight="1">
      <c r="A150" s="276">
        <v>10</v>
      </c>
      <c r="B150" s="302" t="s">
        <v>169</v>
      </c>
      <c r="C150" s="286">
        <v>4902580</v>
      </c>
      <c r="D150" s="102" t="s">
        <v>12</v>
      </c>
      <c r="E150" s="85" t="s">
        <v>301</v>
      </c>
      <c r="F150" s="274">
        <v>-100</v>
      </c>
      <c r="G150" s="290">
        <v>789</v>
      </c>
      <c r="H150" s="291">
        <v>772</v>
      </c>
      <c r="I150" s="245">
        <f>G150-H150</f>
        <v>17</v>
      </c>
      <c r="J150" s="245">
        <f>$F150*I150</f>
        <v>-1700</v>
      </c>
      <c r="K150" s="875">
        <f>J150/1000000</f>
        <v>-1.6999999999999999E-3</v>
      </c>
      <c r="L150" s="290">
        <v>3590</v>
      </c>
      <c r="M150" s="291">
        <v>3306</v>
      </c>
      <c r="N150" s="245">
        <f>L150-M150</f>
        <v>284</v>
      </c>
      <c r="O150" s="245">
        <f>$F150*N150</f>
        <v>-28400</v>
      </c>
      <c r="P150" s="875">
        <f>O150/1000000</f>
        <v>-2.8400000000000002E-2</v>
      </c>
      <c r="Q150" s="391"/>
    </row>
    <row r="151" spans="1:17" ht="18" customHeight="1">
      <c r="A151" s="276">
        <v>11</v>
      </c>
      <c r="B151" s="302" t="s">
        <v>170</v>
      </c>
      <c r="C151" s="286">
        <v>4902544</v>
      </c>
      <c r="D151" s="102" t="s">
        <v>12</v>
      </c>
      <c r="E151" s="85" t="s">
        <v>301</v>
      </c>
      <c r="F151" s="274">
        <v>-100</v>
      </c>
      <c r="G151" s="290">
        <v>5045</v>
      </c>
      <c r="H151" s="291">
        <v>4985</v>
      </c>
      <c r="I151" s="245">
        <f>G151-H151</f>
        <v>60</v>
      </c>
      <c r="J151" s="245">
        <f>$F151*I151</f>
        <v>-6000</v>
      </c>
      <c r="K151" s="875">
        <f>J151/1000000</f>
        <v>-6.0000000000000001E-3</v>
      </c>
      <c r="L151" s="290">
        <v>5917</v>
      </c>
      <c r="M151" s="291">
        <v>5789</v>
      </c>
      <c r="N151" s="245">
        <f>L151-M151</f>
        <v>128</v>
      </c>
      <c r="O151" s="245">
        <f>$F151*N151</f>
        <v>-12800</v>
      </c>
      <c r="P151" s="875">
        <f>O151/1000000</f>
        <v>-1.2800000000000001E-2</v>
      </c>
      <c r="Q151" s="391"/>
    </row>
    <row r="152" spans="1:17" ht="18">
      <c r="A152" s="397">
        <v>12</v>
      </c>
      <c r="B152" s="398" t="s">
        <v>501</v>
      </c>
      <c r="C152" s="399">
        <v>4864793</v>
      </c>
      <c r="D152" s="137" t="s">
        <v>12</v>
      </c>
      <c r="E152" s="138" t="s">
        <v>301</v>
      </c>
      <c r="F152" s="400">
        <v>-100</v>
      </c>
      <c r="G152" s="290">
        <v>0</v>
      </c>
      <c r="H152" s="291">
        <v>0</v>
      </c>
      <c r="I152" s="377">
        <f>G152-H152</f>
        <v>0</v>
      </c>
      <c r="J152" s="377">
        <f>$F152*I152</f>
        <v>0</v>
      </c>
      <c r="K152" s="876">
        <f>J152/1000000</f>
        <v>0</v>
      </c>
      <c r="L152" s="290">
        <v>0</v>
      </c>
      <c r="M152" s="291">
        <v>0</v>
      </c>
      <c r="N152" s="377">
        <f>L152-M152</f>
        <v>0</v>
      </c>
      <c r="O152" s="377">
        <f>$F152*N152</f>
        <v>0</v>
      </c>
      <c r="P152" s="876">
        <f>O152/1000000</f>
        <v>0</v>
      </c>
      <c r="Q152" s="394"/>
    </row>
    <row r="153" spans="1:17" ht="18" customHeight="1">
      <c r="A153" s="276"/>
      <c r="B153" s="304" t="s">
        <v>166</v>
      </c>
      <c r="C153" s="286"/>
      <c r="D153" s="76"/>
      <c r="E153" s="76"/>
      <c r="F153" s="270"/>
      <c r="G153" s="290"/>
      <c r="H153" s="291"/>
      <c r="I153" s="245"/>
      <c r="J153" s="245"/>
      <c r="K153" s="875"/>
      <c r="L153" s="290"/>
      <c r="M153" s="291"/>
      <c r="N153" s="245"/>
      <c r="O153" s="245"/>
      <c r="P153" s="875"/>
      <c r="Q153" s="391"/>
    </row>
    <row r="154" spans="1:17" ht="18" customHeight="1">
      <c r="A154" s="276"/>
      <c r="B154" s="303" t="s">
        <v>171</v>
      </c>
      <c r="C154" s="286"/>
      <c r="D154" s="102"/>
      <c r="E154" s="102"/>
      <c r="F154" s="270"/>
      <c r="G154" s="290"/>
      <c r="H154" s="291"/>
      <c r="I154" s="245"/>
      <c r="J154" s="245"/>
      <c r="K154" s="875"/>
      <c r="L154" s="290"/>
      <c r="M154" s="291"/>
      <c r="N154" s="245"/>
      <c r="O154" s="245"/>
      <c r="P154" s="875"/>
      <c r="Q154" s="391"/>
    </row>
    <row r="155" spans="1:17" ht="18" customHeight="1">
      <c r="A155" s="276">
        <v>13</v>
      </c>
      <c r="B155" s="302" t="s">
        <v>350</v>
      </c>
      <c r="C155" s="286">
        <v>4865103</v>
      </c>
      <c r="D155" s="102" t="s">
        <v>12</v>
      </c>
      <c r="E155" s="85" t="s">
        <v>301</v>
      </c>
      <c r="F155" s="274">
        <v>833.33</v>
      </c>
      <c r="G155" s="290">
        <v>0</v>
      </c>
      <c r="H155" s="291">
        <v>0</v>
      </c>
      <c r="I155" s="245">
        <f>G155-H155</f>
        <v>0</v>
      </c>
      <c r="J155" s="245">
        <f>$F155*I155</f>
        <v>0</v>
      </c>
      <c r="K155" s="875">
        <f>J155/1000000</f>
        <v>0</v>
      </c>
      <c r="L155" s="290">
        <v>0</v>
      </c>
      <c r="M155" s="291">
        <v>0</v>
      </c>
      <c r="N155" s="245">
        <f>L155-M155</f>
        <v>0</v>
      </c>
      <c r="O155" s="245">
        <f>$F155*N155</f>
        <v>0</v>
      </c>
      <c r="P155" s="875">
        <f>O155/1000000</f>
        <v>0</v>
      </c>
      <c r="Q155" s="401"/>
    </row>
    <row r="156" spans="1:17" ht="18" customHeight="1">
      <c r="A156" s="276">
        <v>14</v>
      </c>
      <c r="B156" s="302" t="s">
        <v>353</v>
      </c>
      <c r="C156" s="286">
        <v>4865114</v>
      </c>
      <c r="D156" s="102" t="s">
        <v>12</v>
      </c>
      <c r="E156" s="85" t="s">
        <v>301</v>
      </c>
      <c r="F156" s="274">
        <v>833.33</v>
      </c>
      <c r="G156" s="290">
        <v>0</v>
      </c>
      <c r="H156" s="291">
        <v>0</v>
      </c>
      <c r="I156" s="392">
        <f>G156-H156</f>
        <v>0</v>
      </c>
      <c r="J156" s="392">
        <f>$F156*I156</f>
        <v>0</v>
      </c>
      <c r="K156" s="877">
        <f>J156/1000000</f>
        <v>0</v>
      </c>
      <c r="L156" s="290">
        <v>999871</v>
      </c>
      <c r="M156" s="291">
        <v>999871</v>
      </c>
      <c r="N156" s="239">
        <f>L156-M156</f>
        <v>0</v>
      </c>
      <c r="O156" s="239">
        <f>$F156*N156</f>
        <v>0</v>
      </c>
      <c r="P156" s="873">
        <f>O156/1000000</f>
        <v>0</v>
      </c>
      <c r="Q156" s="396"/>
    </row>
    <row r="157" spans="1:17" ht="18" customHeight="1">
      <c r="A157" s="276">
        <v>15</v>
      </c>
      <c r="B157" s="302" t="s">
        <v>110</v>
      </c>
      <c r="C157" s="286">
        <v>4902508</v>
      </c>
      <c r="D157" s="102" t="s">
        <v>12</v>
      </c>
      <c r="E157" s="85" t="s">
        <v>301</v>
      </c>
      <c r="F157" s="274">
        <v>833.33</v>
      </c>
      <c r="G157" s="290">
        <v>209</v>
      </c>
      <c r="H157" s="291">
        <v>209</v>
      </c>
      <c r="I157" s="245">
        <f>G157-H157</f>
        <v>0</v>
      </c>
      <c r="J157" s="245">
        <f>$F157*I157</f>
        <v>0</v>
      </c>
      <c r="K157" s="875">
        <f>J157/1000000</f>
        <v>0</v>
      </c>
      <c r="L157" s="290">
        <v>6464</v>
      </c>
      <c r="M157" s="291">
        <v>5411</v>
      </c>
      <c r="N157" s="245">
        <f>L157-M157</f>
        <v>1053</v>
      </c>
      <c r="O157" s="245">
        <f>$F157*N157</f>
        <v>877496.49</v>
      </c>
      <c r="P157" s="875">
        <f>O157/1000000</f>
        <v>0.87749648999999996</v>
      </c>
      <c r="Q157" s="391"/>
    </row>
    <row r="158" spans="1:17" ht="18" customHeight="1">
      <c r="A158" s="276"/>
      <c r="B158" s="303" t="s">
        <v>172</v>
      </c>
      <c r="C158" s="286"/>
      <c r="D158" s="102"/>
      <c r="E158" s="102"/>
      <c r="F158" s="274"/>
      <c r="G158" s="290"/>
      <c r="H158" s="291"/>
      <c r="I158" s="245"/>
      <c r="J158" s="245"/>
      <c r="K158" s="875"/>
      <c r="L158" s="290"/>
      <c r="M158" s="291"/>
      <c r="N158" s="245"/>
      <c r="O158" s="245"/>
      <c r="P158" s="875"/>
      <c r="Q158" s="391"/>
    </row>
    <row r="159" spans="1:17" ht="18" customHeight="1">
      <c r="A159" s="276">
        <v>16</v>
      </c>
      <c r="B159" s="302" t="s">
        <v>434</v>
      </c>
      <c r="C159" s="286">
        <v>4864850</v>
      </c>
      <c r="D159" s="102" t="s">
        <v>12</v>
      </c>
      <c r="E159" s="85" t="s">
        <v>301</v>
      </c>
      <c r="F159" s="274">
        <v>-625</v>
      </c>
      <c r="G159" s="290">
        <v>455</v>
      </c>
      <c r="H159" s="291">
        <v>455</v>
      </c>
      <c r="I159" s="245">
        <f>G159-H159</f>
        <v>0</v>
      </c>
      <c r="J159" s="245">
        <f>$F159*I159</f>
        <v>0</v>
      </c>
      <c r="K159" s="875">
        <f>J159/1000000</f>
        <v>0</v>
      </c>
      <c r="L159" s="290">
        <v>7629</v>
      </c>
      <c r="M159" s="291">
        <v>6497</v>
      </c>
      <c r="N159" s="245">
        <f>L159-M159</f>
        <v>1132</v>
      </c>
      <c r="O159" s="245">
        <f>$F159*N159</f>
        <v>-707500</v>
      </c>
      <c r="P159" s="875">
        <f>O159/1000000</f>
        <v>-0.70750000000000002</v>
      </c>
      <c r="Q159" s="391"/>
    </row>
    <row r="160" spans="1:17" ht="18" customHeight="1">
      <c r="A160" s="276"/>
      <c r="B160" s="304" t="s">
        <v>46</v>
      </c>
      <c r="C160" s="274"/>
      <c r="D160" s="76"/>
      <c r="E160" s="76"/>
      <c r="F160" s="274"/>
      <c r="G160" s="290"/>
      <c r="H160" s="291"/>
      <c r="I160" s="245"/>
      <c r="J160" s="245"/>
      <c r="K160" s="875"/>
      <c r="L160" s="290"/>
      <c r="M160" s="291"/>
      <c r="N160" s="245"/>
      <c r="O160" s="245"/>
      <c r="P160" s="875"/>
      <c r="Q160" s="391"/>
    </row>
    <row r="161" spans="1:17" ht="18" customHeight="1">
      <c r="A161" s="276"/>
      <c r="B161" s="304" t="s">
        <v>47</v>
      </c>
      <c r="C161" s="274"/>
      <c r="D161" s="76"/>
      <c r="E161" s="76"/>
      <c r="F161" s="274"/>
      <c r="G161" s="290"/>
      <c r="H161" s="291"/>
      <c r="I161" s="245"/>
      <c r="J161" s="245"/>
      <c r="K161" s="875"/>
      <c r="L161" s="290"/>
      <c r="M161" s="291"/>
      <c r="N161" s="245"/>
      <c r="O161" s="245"/>
      <c r="P161" s="875"/>
      <c r="Q161" s="391"/>
    </row>
    <row r="162" spans="1:17" ht="18" customHeight="1">
      <c r="A162" s="276"/>
      <c r="B162" s="304" t="s">
        <v>48</v>
      </c>
      <c r="C162" s="274"/>
      <c r="D162" s="76"/>
      <c r="E162" s="76"/>
      <c r="F162" s="274"/>
      <c r="G162" s="290"/>
      <c r="H162" s="291"/>
      <c r="I162" s="245"/>
      <c r="J162" s="245"/>
      <c r="K162" s="875"/>
      <c r="L162" s="290"/>
      <c r="M162" s="291"/>
      <c r="N162" s="245"/>
      <c r="O162" s="245"/>
      <c r="P162" s="875"/>
      <c r="Q162" s="391"/>
    </row>
    <row r="163" spans="1:17" ht="17.25" customHeight="1">
      <c r="A163" s="276">
        <v>17</v>
      </c>
      <c r="B163" s="302" t="s">
        <v>49</v>
      </c>
      <c r="C163" s="286">
        <v>4865065</v>
      </c>
      <c r="D163" s="102" t="s">
        <v>12</v>
      </c>
      <c r="E163" s="85" t="s">
        <v>301</v>
      </c>
      <c r="F163" s="286">
        <v>-266.66699999999997</v>
      </c>
      <c r="G163" s="290">
        <v>0</v>
      </c>
      <c r="H163" s="291">
        <v>0</v>
      </c>
      <c r="I163" s="245">
        <f>G163-H163</f>
        <v>0</v>
      </c>
      <c r="J163" s="245">
        <f>$F163*I163</f>
        <v>0</v>
      </c>
      <c r="K163" s="875">
        <f>J163/1000000</f>
        <v>0</v>
      </c>
      <c r="L163" s="290">
        <v>999995</v>
      </c>
      <c r="M163" s="291">
        <v>999999</v>
      </c>
      <c r="N163" s="245">
        <f>L163-M163</f>
        <v>-4</v>
      </c>
      <c r="O163" s="245">
        <f>$F163*N163</f>
        <v>1066.6679999999999</v>
      </c>
      <c r="P163" s="875">
        <f>O163/1000000</f>
        <v>1.066668E-3</v>
      </c>
      <c r="Q163" s="617"/>
    </row>
    <row r="164" spans="1:17" ht="18" customHeight="1">
      <c r="A164" s="276">
        <v>18</v>
      </c>
      <c r="B164" s="302" t="s">
        <v>50</v>
      </c>
      <c r="C164" s="286">
        <v>4902541</v>
      </c>
      <c r="D164" s="102" t="s">
        <v>12</v>
      </c>
      <c r="E164" s="85" t="s">
        <v>301</v>
      </c>
      <c r="F164" s="274">
        <v>-100</v>
      </c>
      <c r="G164" s="290">
        <v>999482</v>
      </c>
      <c r="H164" s="291">
        <v>999482</v>
      </c>
      <c r="I164" s="245">
        <f>G164-H164</f>
        <v>0</v>
      </c>
      <c r="J164" s="245">
        <f>$F164*I164</f>
        <v>0</v>
      </c>
      <c r="K164" s="875">
        <f>J164/1000000</f>
        <v>0</v>
      </c>
      <c r="L164" s="290">
        <v>999486</v>
      </c>
      <c r="M164" s="291">
        <v>999486</v>
      </c>
      <c r="N164" s="245">
        <f>L164-M164</f>
        <v>0</v>
      </c>
      <c r="O164" s="245">
        <f>$F164*N164</f>
        <v>0</v>
      </c>
      <c r="P164" s="875">
        <f>O164/1000000</f>
        <v>0</v>
      </c>
      <c r="Q164" s="391"/>
    </row>
    <row r="165" spans="1:17" ht="18" customHeight="1">
      <c r="A165" s="276">
        <v>19</v>
      </c>
      <c r="B165" s="302" t="s">
        <v>51</v>
      </c>
      <c r="C165" s="286">
        <v>4902539</v>
      </c>
      <c r="D165" s="102" t="s">
        <v>12</v>
      </c>
      <c r="E165" s="85" t="s">
        <v>301</v>
      </c>
      <c r="F165" s="274">
        <v>-100</v>
      </c>
      <c r="G165" s="290">
        <v>3230</v>
      </c>
      <c r="H165" s="291">
        <v>3230</v>
      </c>
      <c r="I165" s="245">
        <f>G165-H165</f>
        <v>0</v>
      </c>
      <c r="J165" s="245">
        <f>$F165*I165</f>
        <v>0</v>
      </c>
      <c r="K165" s="875">
        <f>J165/1000000</f>
        <v>0</v>
      </c>
      <c r="L165" s="290">
        <v>35436</v>
      </c>
      <c r="M165" s="291">
        <v>35243</v>
      </c>
      <c r="N165" s="245">
        <f>L165-M165</f>
        <v>193</v>
      </c>
      <c r="O165" s="245">
        <f>$F165*N165</f>
        <v>-19300</v>
      </c>
      <c r="P165" s="875">
        <f>O165/1000000</f>
        <v>-1.9300000000000001E-2</v>
      </c>
      <c r="Q165" s="391"/>
    </row>
    <row r="166" spans="1:17" ht="18" customHeight="1">
      <c r="A166" s="276"/>
      <c r="B166" s="303" t="s">
        <v>52</v>
      </c>
      <c r="C166" s="286"/>
      <c r="D166" s="102"/>
      <c r="E166" s="102"/>
      <c r="F166" s="274"/>
      <c r="G166" s="290"/>
      <c r="H166" s="291"/>
      <c r="I166" s="245"/>
      <c r="J166" s="245"/>
      <c r="K166" s="875"/>
      <c r="L166" s="290"/>
      <c r="M166" s="291"/>
      <c r="N166" s="245"/>
      <c r="O166" s="245"/>
      <c r="P166" s="875"/>
      <c r="Q166" s="391"/>
    </row>
    <row r="167" spans="1:17" ht="18" customHeight="1">
      <c r="A167" s="276">
        <v>20</v>
      </c>
      <c r="B167" s="302" t="s">
        <v>53</v>
      </c>
      <c r="C167" s="286">
        <v>4902591</v>
      </c>
      <c r="D167" s="102" t="s">
        <v>12</v>
      </c>
      <c r="E167" s="85" t="s">
        <v>301</v>
      </c>
      <c r="F167" s="274">
        <v>-1333</v>
      </c>
      <c r="G167" s="290">
        <v>747</v>
      </c>
      <c r="H167" s="291">
        <v>744</v>
      </c>
      <c r="I167" s="245">
        <f t="shared" ref="I167:I172" si="18">G167-H167</f>
        <v>3</v>
      </c>
      <c r="J167" s="245">
        <f t="shared" ref="J167:J172" si="19">$F167*I167</f>
        <v>-3999</v>
      </c>
      <c r="K167" s="875">
        <f t="shared" ref="K167:K172" si="20">J167/1000000</f>
        <v>-3.999E-3</v>
      </c>
      <c r="L167" s="290">
        <v>640</v>
      </c>
      <c r="M167" s="291">
        <v>638</v>
      </c>
      <c r="N167" s="245">
        <f t="shared" ref="N167:N172" si="21">L167-M167</f>
        <v>2</v>
      </c>
      <c r="O167" s="245">
        <f t="shared" ref="O167:O172" si="22">$F167*N167</f>
        <v>-2666</v>
      </c>
      <c r="P167" s="875">
        <f t="shared" ref="P167:P172" si="23">O167/1000000</f>
        <v>-2.666E-3</v>
      </c>
      <c r="Q167" s="391"/>
    </row>
    <row r="168" spans="1:17" ht="18" customHeight="1">
      <c r="A168" s="276">
        <v>21</v>
      </c>
      <c r="B168" s="302" t="s">
        <v>54</v>
      </c>
      <c r="C168" s="286">
        <v>4902528</v>
      </c>
      <c r="D168" s="102" t="s">
        <v>12</v>
      </c>
      <c r="E168" s="85" t="s">
        <v>301</v>
      </c>
      <c r="F168" s="274">
        <v>-100</v>
      </c>
      <c r="G168" s="290">
        <v>298</v>
      </c>
      <c r="H168" s="291">
        <v>298</v>
      </c>
      <c r="I168" s="245">
        <f>G168-H168</f>
        <v>0</v>
      </c>
      <c r="J168" s="245">
        <f>$F168*I168</f>
        <v>0</v>
      </c>
      <c r="K168" s="875">
        <f>J168/1000000</f>
        <v>0</v>
      </c>
      <c r="L168" s="290">
        <v>4664</v>
      </c>
      <c r="M168" s="291">
        <v>4664</v>
      </c>
      <c r="N168" s="245">
        <f>L168-M168</f>
        <v>0</v>
      </c>
      <c r="O168" s="245">
        <f>$F168*N168</f>
        <v>0</v>
      </c>
      <c r="P168" s="875">
        <f>O168/1000000</f>
        <v>0</v>
      </c>
      <c r="Q168" s="391"/>
    </row>
    <row r="169" spans="1:17" ht="18" customHeight="1">
      <c r="A169" s="276">
        <v>22</v>
      </c>
      <c r="B169" s="302" t="s">
        <v>55</v>
      </c>
      <c r="C169" s="286">
        <v>4902523</v>
      </c>
      <c r="D169" s="102" t="s">
        <v>12</v>
      </c>
      <c r="E169" s="85" t="s">
        <v>301</v>
      </c>
      <c r="F169" s="274">
        <v>-100</v>
      </c>
      <c r="G169" s="290">
        <v>999815</v>
      </c>
      <c r="H169" s="291">
        <v>999815</v>
      </c>
      <c r="I169" s="245">
        <f t="shared" si="18"/>
        <v>0</v>
      </c>
      <c r="J169" s="245">
        <f t="shared" si="19"/>
        <v>0</v>
      </c>
      <c r="K169" s="875">
        <f t="shared" si="20"/>
        <v>0</v>
      </c>
      <c r="L169" s="290">
        <v>999943</v>
      </c>
      <c r="M169" s="291">
        <v>999943</v>
      </c>
      <c r="N169" s="245">
        <f t="shared" si="21"/>
        <v>0</v>
      </c>
      <c r="O169" s="245">
        <f t="shared" si="22"/>
        <v>0</v>
      </c>
      <c r="P169" s="875">
        <f t="shared" si="23"/>
        <v>0</v>
      </c>
      <c r="Q169" s="391"/>
    </row>
    <row r="170" spans="1:17" ht="18" customHeight="1">
      <c r="A170" s="276">
        <v>23</v>
      </c>
      <c r="B170" s="302" t="s">
        <v>56</v>
      </c>
      <c r="C170" s="286">
        <v>4865093</v>
      </c>
      <c r="D170" s="102" t="s">
        <v>12</v>
      </c>
      <c r="E170" s="85" t="s">
        <v>301</v>
      </c>
      <c r="F170" s="274">
        <v>-100</v>
      </c>
      <c r="G170" s="290">
        <v>0</v>
      </c>
      <c r="H170" s="291">
        <v>0</v>
      </c>
      <c r="I170" s="245">
        <f>G170-H170</f>
        <v>0</v>
      </c>
      <c r="J170" s="245">
        <f>$F170*I170</f>
        <v>0</v>
      </c>
      <c r="K170" s="875">
        <f>J170/1000000</f>
        <v>0</v>
      </c>
      <c r="L170" s="290">
        <v>0</v>
      </c>
      <c r="M170" s="291">
        <v>0</v>
      </c>
      <c r="N170" s="245">
        <f>L170-M170</f>
        <v>0</v>
      </c>
      <c r="O170" s="245">
        <f>$F170*N170</f>
        <v>0</v>
      </c>
      <c r="P170" s="875">
        <f>O170/1000000</f>
        <v>0</v>
      </c>
      <c r="Q170" s="391"/>
    </row>
    <row r="171" spans="1:17" ht="18" customHeight="1">
      <c r="A171" s="276">
        <v>24</v>
      </c>
      <c r="B171" s="275" t="s">
        <v>57</v>
      </c>
      <c r="C171" s="274">
        <v>4902548</v>
      </c>
      <c r="D171" s="76" t="s">
        <v>12</v>
      </c>
      <c r="E171" s="85" t="s">
        <v>301</v>
      </c>
      <c r="F171" s="592">
        <v>-100</v>
      </c>
      <c r="G171" s="290">
        <v>0</v>
      </c>
      <c r="H171" s="291">
        <v>0</v>
      </c>
      <c r="I171" s="245">
        <f t="shared" si="18"/>
        <v>0</v>
      </c>
      <c r="J171" s="245">
        <f t="shared" si="19"/>
        <v>0</v>
      </c>
      <c r="K171" s="875">
        <f t="shared" si="20"/>
        <v>0</v>
      </c>
      <c r="L171" s="290">
        <v>0</v>
      </c>
      <c r="M171" s="291">
        <v>0</v>
      </c>
      <c r="N171" s="245">
        <f t="shared" si="21"/>
        <v>0</v>
      </c>
      <c r="O171" s="245">
        <f t="shared" si="22"/>
        <v>0</v>
      </c>
      <c r="P171" s="875">
        <f t="shared" si="23"/>
        <v>0</v>
      </c>
      <c r="Q171" s="391"/>
    </row>
    <row r="172" spans="1:17" ht="18" customHeight="1">
      <c r="A172" s="276">
        <v>25</v>
      </c>
      <c r="B172" s="275" t="s">
        <v>58</v>
      </c>
      <c r="C172" s="274">
        <v>4902564</v>
      </c>
      <c r="D172" s="76" t="s">
        <v>12</v>
      </c>
      <c r="E172" s="85" t="s">
        <v>301</v>
      </c>
      <c r="F172" s="274">
        <v>-100</v>
      </c>
      <c r="G172" s="290">
        <v>1641</v>
      </c>
      <c r="H172" s="291">
        <v>1636</v>
      </c>
      <c r="I172" s="245">
        <f t="shared" si="18"/>
        <v>5</v>
      </c>
      <c r="J172" s="245">
        <f t="shared" si="19"/>
        <v>-500</v>
      </c>
      <c r="K172" s="875">
        <f t="shared" si="20"/>
        <v>-5.0000000000000001E-4</v>
      </c>
      <c r="L172" s="290">
        <v>12125</v>
      </c>
      <c r="M172" s="291">
        <v>11885</v>
      </c>
      <c r="N172" s="245">
        <f t="shared" si="21"/>
        <v>240</v>
      </c>
      <c r="O172" s="245">
        <f t="shared" si="22"/>
        <v>-24000</v>
      </c>
      <c r="P172" s="875">
        <f t="shared" si="23"/>
        <v>-2.4E-2</v>
      </c>
      <c r="Q172" s="391"/>
    </row>
    <row r="173" spans="1:17" ht="18" customHeight="1">
      <c r="A173" s="276"/>
      <c r="B173" s="304" t="s">
        <v>71</v>
      </c>
      <c r="C173" s="274"/>
      <c r="D173" s="76"/>
      <c r="E173" s="76"/>
      <c r="F173" s="274"/>
      <c r="G173" s="290"/>
      <c r="H173" s="291"/>
      <c r="I173" s="245"/>
      <c r="J173" s="245"/>
      <c r="K173" s="875"/>
      <c r="L173" s="290"/>
      <c r="M173" s="291"/>
      <c r="N173" s="245"/>
      <c r="O173" s="245"/>
      <c r="P173" s="875"/>
      <c r="Q173" s="391"/>
    </row>
    <row r="174" spans="1:17" ht="18" customHeight="1">
      <c r="A174" s="276">
        <v>26</v>
      </c>
      <c r="B174" s="275" t="s">
        <v>72</v>
      </c>
      <c r="C174" s="274">
        <v>4902529</v>
      </c>
      <c r="D174" s="76" t="s">
        <v>12</v>
      </c>
      <c r="E174" s="85" t="s">
        <v>301</v>
      </c>
      <c r="F174" s="274">
        <v>400</v>
      </c>
      <c r="G174" s="290">
        <v>999999</v>
      </c>
      <c r="H174" s="291">
        <v>999999</v>
      </c>
      <c r="I174" s="245">
        <f>G174-H174</f>
        <v>0</v>
      </c>
      <c r="J174" s="245">
        <f>$F174*I174</f>
        <v>0</v>
      </c>
      <c r="K174" s="875">
        <f>J174/1000000</f>
        <v>0</v>
      </c>
      <c r="L174" s="290">
        <v>999999</v>
      </c>
      <c r="M174" s="291">
        <v>999999</v>
      </c>
      <c r="N174" s="245">
        <f>L174-M174</f>
        <v>0</v>
      </c>
      <c r="O174" s="245">
        <f>$F174*N174</f>
        <v>0</v>
      </c>
      <c r="P174" s="875">
        <f>O174/1000000</f>
        <v>0</v>
      </c>
      <c r="Q174" s="391"/>
    </row>
    <row r="175" spans="1:17" ht="18" customHeight="1">
      <c r="A175" s="276">
        <v>27</v>
      </c>
      <c r="B175" s="275" t="s">
        <v>73</v>
      </c>
      <c r="C175" s="274">
        <v>4902525</v>
      </c>
      <c r="D175" s="76" t="s">
        <v>12</v>
      </c>
      <c r="E175" s="85" t="s">
        <v>301</v>
      </c>
      <c r="F175" s="274">
        <v>-400</v>
      </c>
      <c r="G175" s="290">
        <v>999893</v>
      </c>
      <c r="H175" s="291">
        <v>999893</v>
      </c>
      <c r="I175" s="245">
        <f>G175-H175</f>
        <v>0</v>
      </c>
      <c r="J175" s="245">
        <f>$F175*I175</f>
        <v>0</v>
      </c>
      <c r="K175" s="875">
        <f>J175/1000000</f>
        <v>0</v>
      </c>
      <c r="L175" s="290">
        <v>999459</v>
      </c>
      <c r="M175" s="291">
        <v>999459</v>
      </c>
      <c r="N175" s="245">
        <f>L175-M175</f>
        <v>0</v>
      </c>
      <c r="O175" s="245">
        <f>$F175*N175</f>
        <v>0</v>
      </c>
      <c r="P175" s="875">
        <f>O175/1000000</f>
        <v>0</v>
      </c>
      <c r="Q175" s="391"/>
    </row>
    <row r="176" spans="1:17" ht="18" customHeight="1">
      <c r="A176" s="276"/>
      <c r="B176" s="295" t="s">
        <v>406</v>
      </c>
      <c r="C176" s="274"/>
      <c r="D176" s="76"/>
      <c r="E176" s="85"/>
      <c r="F176" s="274"/>
      <c r="G176" s="290"/>
      <c r="H176" s="291"/>
      <c r="I176" s="245"/>
      <c r="J176" s="245"/>
      <c r="K176" s="875"/>
      <c r="L176" s="290"/>
      <c r="M176" s="291"/>
      <c r="N176" s="245"/>
      <c r="O176" s="245"/>
      <c r="P176" s="875"/>
      <c r="Q176" s="796"/>
    </row>
    <row r="177" spans="1:17" ht="18" customHeight="1">
      <c r="A177" s="276">
        <v>28</v>
      </c>
      <c r="B177" s="595" t="s">
        <v>405</v>
      </c>
      <c r="C177" s="274">
        <v>4864994</v>
      </c>
      <c r="D177" s="76" t="s">
        <v>12</v>
      </c>
      <c r="E177" s="85" t="s">
        <v>301</v>
      </c>
      <c r="F177" s="274">
        <v>-800</v>
      </c>
      <c r="G177" s="290">
        <v>1821</v>
      </c>
      <c r="H177" s="291">
        <v>1816</v>
      </c>
      <c r="I177" s="245">
        <f>G177-H177</f>
        <v>5</v>
      </c>
      <c r="J177" s="245">
        <f>$F177*I177</f>
        <v>-4000</v>
      </c>
      <c r="K177" s="875">
        <f>J177/1000000</f>
        <v>-4.0000000000000001E-3</v>
      </c>
      <c r="L177" s="290">
        <v>1582</v>
      </c>
      <c r="M177" s="291">
        <v>1321</v>
      </c>
      <c r="N177" s="245">
        <f>L177-M177</f>
        <v>261</v>
      </c>
      <c r="O177" s="245">
        <f>$F177*N177</f>
        <v>-208800</v>
      </c>
      <c r="P177" s="875">
        <f>O177/1000000</f>
        <v>-0.20880000000000001</v>
      </c>
      <c r="Q177" s="797"/>
    </row>
    <row r="178" spans="1:17" s="405" customFormat="1" ht="18">
      <c r="A178" s="791"/>
      <c r="B178" s="295" t="s">
        <v>407</v>
      </c>
      <c r="C178" s="265"/>
      <c r="D178" s="102"/>
      <c r="E178" s="85"/>
      <c r="F178" s="286"/>
      <c r="G178" s="290"/>
      <c r="H178" s="291"/>
      <c r="I178" s="274"/>
      <c r="J178" s="274"/>
      <c r="K178" s="846"/>
      <c r="L178" s="290"/>
      <c r="M178" s="291"/>
      <c r="N178" s="274"/>
      <c r="O178" s="274"/>
      <c r="P178" s="846"/>
      <c r="Q178" s="382"/>
    </row>
    <row r="179" spans="1:17" s="405" customFormat="1" ht="18">
      <c r="A179" s="791">
        <v>29</v>
      </c>
      <c r="B179" s="562" t="s">
        <v>412</v>
      </c>
      <c r="C179" s="265">
        <v>4864960</v>
      </c>
      <c r="D179" s="102" t="s">
        <v>12</v>
      </c>
      <c r="E179" s="85" t="s">
        <v>301</v>
      </c>
      <c r="F179" s="286">
        <v>-1000</v>
      </c>
      <c r="G179" s="290">
        <v>979277</v>
      </c>
      <c r="H179" s="291">
        <v>979278</v>
      </c>
      <c r="I179" s="291">
        <f>G179-H179</f>
        <v>-1</v>
      </c>
      <c r="J179" s="291">
        <f>$F179*I179</f>
        <v>1000</v>
      </c>
      <c r="K179" s="844">
        <f>J179/1000000</f>
        <v>1E-3</v>
      </c>
      <c r="L179" s="290">
        <v>1766</v>
      </c>
      <c r="M179" s="291">
        <v>1797</v>
      </c>
      <c r="N179" s="291">
        <f>L179-M179</f>
        <v>-31</v>
      </c>
      <c r="O179" s="291">
        <f>$F179*N179</f>
        <v>31000</v>
      </c>
      <c r="P179" s="840">
        <f>O179/1000000</f>
        <v>3.1E-2</v>
      </c>
      <c r="Q179" s="382"/>
    </row>
    <row r="180" spans="1:17" ht="18">
      <c r="A180" s="791">
        <v>30</v>
      </c>
      <c r="B180" s="562" t="s">
        <v>413</v>
      </c>
      <c r="C180" s="265">
        <v>5129960</v>
      </c>
      <c r="D180" s="102" t="s">
        <v>12</v>
      </c>
      <c r="E180" s="85" t="s">
        <v>301</v>
      </c>
      <c r="F180" s="406">
        <v>-281.25</v>
      </c>
      <c r="G180" s="290">
        <v>999583</v>
      </c>
      <c r="H180" s="291">
        <v>999583</v>
      </c>
      <c r="I180" s="291">
        <f>G180-H180</f>
        <v>0</v>
      </c>
      <c r="J180" s="291">
        <f>$F180*I180</f>
        <v>0</v>
      </c>
      <c r="K180" s="840">
        <f>J180/1000000</f>
        <v>0</v>
      </c>
      <c r="L180" s="290">
        <v>430</v>
      </c>
      <c r="M180" s="291">
        <v>285</v>
      </c>
      <c r="N180" s="291">
        <f>L180-M180</f>
        <v>145</v>
      </c>
      <c r="O180" s="291">
        <f>$F180*N180</f>
        <v>-40781.25</v>
      </c>
      <c r="P180" s="840">
        <f>O180/1000000</f>
        <v>-4.0781249999999998E-2</v>
      </c>
      <c r="Q180" s="382"/>
    </row>
    <row r="181" spans="1:17" ht="18">
      <c r="A181" s="791"/>
      <c r="B181" s="304" t="s">
        <v>495</v>
      </c>
      <c r="C181" s="265"/>
      <c r="D181" s="102"/>
      <c r="E181" s="85"/>
      <c r="F181" s="406"/>
      <c r="G181" s="290"/>
      <c r="H181" s="291"/>
      <c r="I181" s="291"/>
      <c r="J181" s="291"/>
      <c r="K181" s="844"/>
      <c r="L181" s="290"/>
      <c r="M181" s="291"/>
      <c r="N181" s="291"/>
      <c r="O181" s="291"/>
      <c r="P181" s="844"/>
      <c r="Q181" s="382"/>
    </row>
    <row r="182" spans="1:17" ht="15">
      <c r="A182" s="791">
        <v>31</v>
      </c>
      <c r="B182" s="864" t="s">
        <v>496</v>
      </c>
      <c r="C182" s="762" t="s">
        <v>497</v>
      </c>
      <c r="D182" s="865" t="s">
        <v>436</v>
      </c>
      <c r="E182" s="866" t="s">
        <v>301</v>
      </c>
      <c r="F182" s="867">
        <v>-600</v>
      </c>
      <c r="G182" s="290">
        <v>0.12</v>
      </c>
      <c r="H182" s="291">
        <v>0.12</v>
      </c>
      <c r="I182" s="291">
        <f>G182-H182</f>
        <v>0</v>
      </c>
      <c r="J182" s="291">
        <f>$F182*I182</f>
        <v>0</v>
      </c>
      <c r="K182" s="840">
        <f>J182/1000000</f>
        <v>0</v>
      </c>
      <c r="L182" s="290">
        <v>41.21</v>
      </c>
      <c r="M182" s="291">
        <v>32.64</v>
      </c>
      <c r="N182" s="291">
        <f>L182-M182</f>
        <v>8.57</v>
      </c>
      <c r="O182" s="291">
        <f>$F182*N182</f>
        <v>-5142</v>
      </c>
      <c r="P182" s="840">
        <f>O182/1000000</f>
        <v>-5.1419999999999999E-3</v>
      </c>
      <c r="Q182" s="382"/>
    </row>
    <row r="183" spans="1:17" ht="16.5">
      <c r="A183" s="276">
        <v>32</v>
      </c>
      <c r="B183" s="864" t="s">
        <v>498</v>
      </c>
      <c r="C183" s="762" t="s">
        <v>494</v>
      </c>
      <c r="D183" s="865" t="s">
        <v>436</v>
      </c>
      <c r="E183" s="866" t="s">
        <v>301</v>
      </c>
      <c r="F183" s="867">
        <v>-3000</v>
      </c>
      <c r="G183" s="290">
        <v>0.19</v>
      </c>
      <c r="H183" s="291">
        <v>0.19</v>
      </c>
      <c r="I183" s="291">
        <f>G183-H183</f>
        <v>0</v>
      </c>
      <c r="J183" s="291">
        <f>$F183*I183</f>
        <v>0</v>
      </c>
      <c r="K183" s="840">
        <f>J183/1000000</f>
        <v>0</v>
      </c>
      <c r="L183" s="290">
        <v>20.6</v>
      </c>
      <c r="M183" s="291">
        <v>12.42</v>
      </c>
      <c r="N183" s="291">
        <f>L183-M183</f>
        <v>8.1800000000000015</v>
      </c>
      <c r="O183" s="291">
        <f>$F183*N183</f>
        <v>-24540.000000000004</v>
      </c>
      <c r="P183" s="840">
        <f>O183/1000000</f>
        <v>-2.4540000000000003E-2</v>
      </c>
      <c r="Q183" s="382"/>
    </row>
    <row r="184" spans="1:17" ht="18" customHeight="1" thickBot="1">
      <c r="A184" s="799"/>
      <c r="B184" s="798"/>
      <c r="C184" s="799"/>
      <c r="D184" s="123"/>
      <c r="E184" s="483"/>
      <c r="F184" s="799"/>
      <c r="G184" s="711"/>
      <c r="H184" s="800"/>
      <c r="I184" s="755"/>
      <c r="J184" s="755"/>
      <c r="K184" s="878"/>
      <c r="L184" s="711"/>
      <c r="M184" s="800"/>
      <c r="N184" s="755"/>
      <c r="O184" s="755"/>
      <c r="P184" s="878"/>
      <c r="Q184" s="801"/>
    </row>
    <row r="185" spans="1:17" s="453" customFormat="1" ht="15" customHeight="1">
      <c r="A185" s="405"/>
      <c r="K185" s="732"/>
      <c r="P185" s="732"/>
    </row>
    <row r="187" spans="1:17" ht="20.25">
      <c r="A187" s="269" t="s">
        <v>270</v>
      </c>
      <c r="K187" s="550">
        <f>SUM(K136:K185)</f>
        <v>-6.9900000000000127E-4</v>
      </c>
      <c r="P187" s="550">
        <f>SUM(P136:P185)</f>
        <v>-0.51223088699999997</v>
      </c>
    </row>
    <row r="188" spans="1:17">
      <c r="A188" s="52"/>
      <c r="K188" s="847"/>
      <c r="P188" s="847"/>
    </row>
    <row r="189" spans="1:17">
      <c r="A189" s="52"/>
      <c r="K189" s="847"/>
      <c r="P189" s="847"/>
    </row>
    <row r="190" spans="1:17" ht="18">
      <c r="A190" s="52"/>
      <c r="K190" s="847"/>
      <c r="P190" s="847"/>
      <c r="Q190" s="486" t="str">
        <f>NDPL!$Q$1</f>
        <v>SEPTEMBER-2023</v>
      </c>
    </row>
    <row r="191" spans="1:17">
      <c r="A191" s="52"/>
      <c r="K191" s="847"/>
      <c r="P191" s="847"/>
    </row>
    <row r="192" spans="1:17">
      <c r="A192" s="52"/>
      <c r="K192" s="847"/>
      <c r="P192" s="847"/>
    </row>
    <row r="193" spans="1:17">
      <c r="A193" s="52"/>
      <c r="K193" s="847"/>
      <c r="P193" s="847"/>
    </row>
    <row r="194" spans="1:17" ht="13.5" thickBot="1">
      <c r="A194" s="2"/>
      <c r="B194" s="7"/>
      <c r="C194" s="7"/>
      <c r="D194" s="48"/>
      <c r="E194" s="48"/>
      <c r="F194" s="20"/>
      <c r="G194" s="20"/>
      <c r="H194" s="20"/>
      <c r="I194" s="20"/>
      <c r="J194" s="20"/>
      <c r="K194" s="49"/>
    </row>
    <row r="195" spans="1:17" ht="27.75">
      <c r="A195" s="348" t="s">
        <v>175</v>
      </c>
      <c r="B195" s="120"/>
      <c r="C195" s="116"/>
      <c r="D195" s="116"/>
      <c r="E195" s="116"/>
      <c r="F195" s="161"/>
      <c r="G195" s="161"/>
      <c r="H195" s="161"/>
      <c r="I195" s="161"/>
      <c r="J195" s="161"/>
      <c r="K195" s="162"/>
      <c r="L195" s="453"/>
      <c r="M195" s="453"/>
      <c r="N195" s="453"/>
      <c r="O195" s="453"/>
      <c r="P195" s="732"/>
      <c r="Q195" s="454"/>
    </row>
    <row r="196" spans="1:17" ht="24.75" customHeight="1">
      <c r="A196" s="347" t="s">
        <v>272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346">
        <f>K131</f>
        <v>1.4682983399999994</v>
      </c>
      <c r="L196" s="255"/>
      <c r="M196" s="255"/>
      <c r="N196" s="255"/>
      <c r="O196" s="255"/>
      <c r="P196" s="346">
        <f>P131</f>
        <v>-14.949378768000004</v>
      </c>
      <c r="Q196" s="455"/>
    </row>
    <row r="197" spans="1:17" ht="24.75" customHeight="1">
      <c r="A197" s="347" t="s">
        <v>271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346">
        <f>K187</f>
        <v>-6.9900000000000127E-4</v>
      </c>
      <c r="L197" s="255"/>
      <c r="M197" s="255"/>
      <c r="N197" s="255"/>
      <c r="O197" s="255"/>
      <c r="P197" s="346">
        <f>P187</f>
        <v>-0.51223088699999997</v>
      </c>
      <c r="Q197" s="455"/>
    </row>
    <row r="198" spans="1:17" ht="24.75" customHeight="1">
      <c r="A198" s="347" t="s">
        <v>273</v>
      </c>
      <c r="B198" s="50"/>
      <c r="C198" s="50"/>
      <c r="D198" s="50"/>
      <c r="E198" s="50"/>
      <c r="F198" s="50"/>
      <c r="G198" s="50"/>
      <c r="H198" s="50"/>
      <c r="I198" s="50"/>
      <c r="J198" s="50"/>
      <c r="K198" s="346">
        <f>'ROHTAK ROAD'!K42</f>
        <v>0.137608334</v>
      </c>
      <c r="L198" s="255"/>
      <c r="M198" s="255"/>
      <c r="N198" s="255"/>
      <c r="O198" s="255"/>
      <c r="P198" s="346">
        <f>'ROHTAK ROAD'!P42</f>
        <v>-3.8666789999999979E-3</v>
      </c>
      <c r="Q198" s="455"/>
    </row>
    <row r="199" spans="1:17" ht="24.75" customHeight="1">
      <c r="A199" s="347" t="s">
        <v>274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346">
        <f>-MES!K34</f>
        <v>-2E-3</v>
      </c>
      <c r="L199" s="255"/>
      <c r="M199" s="255"/>
      <c r="N199" s="255"/>
      <c r="O199" s="255"/>
      <c r="P199" s="346">
        <f>-MES!P34</f>
        <v>-0.216475</v>
      </c>
      <c r="Q199" s="455"/>
    </row>
    <row r="200" spans="1:17" ht="29.25" customHeight="1" thickBot="1">
      <c r="A200" s="349" t="s">
        <v>176</v>
      </c>
      <c r="B200" s="163"/>
      <c r="C200" s="164"/>
      <c r="D200" s="164"/>
      <c r="E200" s="164"/>
      <c r="F200" s="164"/>
      <c r="G200" s="164"/>
      <c r="H200" s="164"/>
      <c r="I200" s="164"/>
      <c r="J200" s="164"/>
      <c r="K200" s="350">
        <f>SUM(K196:K199)</f>
        <v>1.6032076739999994</v>
      </c>
      <c r="L200" s="492"/>
      <c r="M200" s="492"/>
      <c r="N200" s="492"/>
      <c r="O200" s="492"/>
      <c r="P200" s="350">
        <f>SUM(P196:P199)</f>
        <v>-15.681951334000004</v>
      </c>
      <c r="Q200" s="457"/>
    </row>
    <row r="205" spans="1:17" ht="13.5" thickBot="1"/>
    <row r="206" spans="1:17">
      <c r="A206" s="458"/>
      <c r="B206" s="459"/>
      <c r="C206" s="459"/>
      <c r="D206" s="459"/>
      <c r="E206" s="459"/>
      <c r="F206" s="459"/>
      <c r="G206" s="459"/>
      <c r="H206" s="453"/>
      <c r="I206" s="453"/>
      <c r="J206" s="453"/>
      <c r="K206" s="732"/>
      <c r="L206" s="453"/>
      <c r="M206" s="453"/>
      <c r="N206" s="453"/>
      <c r="O206" s="453"/>
      <c r="P206" s="732"/>
      <c r="Q206" s="454"/>
    </row>
    <row r="207" spans="1:17" ht="26.25">
      <c r="A207" s="493" t="s">
        <v>282</v>
      </c>
      <c r="B207" s="461"/>
      <c r="C207" s="461"/>
      <c r="D207" s="461"/>
      <c r="E207" s="461"/>
      <c r="F207" s="461"/>
      <c r="G207" s="461"/>
      <c r="H207" s="405"/>
      <c r="I207" s="405"/>
      <c r="J207" s="405"/>
      <c r="K207" s="848"/>
      <c r="L207" s="405"/>
      <c r="M207" s="405"/>
      <c r="N207" s="405"/>
      <c r="O207" s="405"/>
      <c r="P207" s="848"/>
      <c r="Q207" s="455"/>
    </row>
    <row r="208" spans="1:17">
      <c r="A208" s="462"/>
      <c r="B208" s="461"/>
      <c r="C208" s="461"/>
      <c r="D208" s="461"/>
      <c r="E208" s="461"/>
      <c r="F208" s="461"/>
      <c r="G208" s="461"/>
      <c r="H208" s="405"/>
      <c r="I208" s="405"/>
      <c r="J208" s="405"/>
      <c r="K208" s="848"/>
      <c r="L208" s="405"/>
      <c r="M208" s="405"/>
      <c r="N208" s="405"/>
      <c r="O208" s="405"/>
      <c r="P208" s="848"/>
      <c r="Q208" s="455"/>
    </row>
    <row r="209" spans="1:17" ht="15.75">
      <c r="A209" s="463"/>
      <c r="B209" s="464"/>
      <c r="C209" s="464"/>
      <c r="D209" s="464"/>
      <c r="E209" s="464"/>
      <c r="F209" s="464"/>
      <c r="G209" s="464"/>
      <c r="H209" s="405"/>
      <c r="I209" s="405"/>
      <c r="J209" s="405"/>
      <c r="K209" s="861" t="s">
        <v>294</v>
      </c>
      <c r="L209" s="405"/>
      <c r="M209" s="405"/>
      <c r="N209" s="405"/>
      <c r="O209" s="405"/>
      <c r="P209" s="861" t="s">
        <v>295</v>
      </c>
      <c r="Q209" s="455"/>
    </row>
    <row r="210" spans="1:17">
      <c r="A210" s="465"/>
      <c r="B210" s="85"/>
      <c r="C210" s="85"/>
      <c r="D210" s="85"/>
      <c r="E210" s="85"/>
      <c r="F210" s="85"/>
      <c r="G210" s="85"/>
      <c r="H210" s="405"/>
      <c r="I210" s="405"/>
      <c r="J210" s="405"/>
      <c r="K210" s="848"/>
      <c r="L210" s="405"/>
      <c r="M210" s="405"/>
      <c r="N210" s="405"/>
      <c r="O210" s="405"/>
      <c r="P210" s="848"/>
      <c r="Q210" s="455"/>
    </row>
    <row r="211" spans="1:17">
      <c r="A211" s="465"/>
      <c r="B211" s="85"/>
      <c r="C211" s="85"/>
      <c r="D211" s="85"/>
      <c r="E211" s="85"/>
      <c r="F211" s="85"/>
      <c r="G211" s="85"/>
      <c r="H211" s="405"/>
      <c r="I211" s="405"/>
      <c r="J211" s="405"/>
      <c r="K211" s="848"/>
      <c r="L211" s="405"/>
      <c r="M211" s="405"/>
      <c r="N211" s="405"/>
      <c r="O211" s="405"/>
      <c r="P211" s="848"/>
      <c r="Q211" s="455"/>
    </row>
    <row r="212" spans="1:17" ht="23.25">
      <c r="A212" s="494" t="s">
        <v>285</v>
      </c>
      <c r="B212" s="467"/>
      <c r="C212" s="467"/>
      <c r="D212" s="468"/>
      <c r="E212" s="468"/>
      <c r="F212" s="469"/>
      <c r="G212" s="468"/>
      <c r="H212" s="405"/>
      <c r="I212" s="405"/>
      <c r="J212" s="405"/>
      <c r="K212" s="495">
        <f>K200</f>
        <v>1.6032076739999994</v>
      </c>
      <c r="L212" s="496" t="s">
        <v>283</v>
      </c>
      <c r="M212" s="497"/>
      <c r="N212" s="497"/>
      <c r="O212" s="497"/>
      <c r="P212" s="495">
        <f>P200</f>
        <v>-15.681951334000004</v>
      </c>
      <c r="Q212" s="498" t="s">
        <v>283</v>
      </c>
    </row>
    <row r="213" spans="1:17" ht="23.25">
      <c r="A213" s="472"/>
      <c r="B213" s="473"/>
      <c r="C213" s="473"/>
      <c r="D213" s="461"/>
      <c r="E213" s="461"/>
      <c r="F213" s="474"/>
      <c r="G213" s="461"/>
      <c r="H213" s="405"/>
      <c r="I213" s="405"/>
      <c r="J213" s="405"/>
      <c r="K213" s="495"/>
      <c r="L213" s="499"/>
      <c r="M213" s="497"/>
      <c r="N213" s="497"/>
      <c r="O213" s="497"/>
      <c r="P213" s="495"/>
      <c r="Q213" s="500"/>
    </row>
    <row r="214" spans="1:17" ht="23.25">
      <c r="A214" s="501" t="s">
        <v>284</v>
      </c>
      <c r="B214" s="40"/>
      <c r="C214" s="40"/>
      <c r="D214" s="461"/>
      <c r="E214" s="461"/>
      <c r="F214" s="477"/>
      <c r="G214" s="468"/>
      <c r="H214" s="405"/>
      <c r="I214" s="405"/>
      <c r="J214" s="405"/>
      <c r="K214" s="495">
        <f>'STEPPED UP GENCO'!K72</f>
        <v>1.1778169680000001</v>
      </c>
      <c r="L214" s="496" t="s">
        <v>283</v>
      </c>
      <c r="M214" s="497"/>
      <c r="N214" s="497"/>
      <c r="O214" s="497"/>
      <c r="P214" s="495">
        <f>'STEPPED UP GENCO'!P72</f>
        <v>0.49532583000000008</v>
      </c>
      <c r="Q214" s="498" t="s">
        <v>283</v>
      </c>
    </row>
    <row r="215" spans="1:17" ht="15">
      <c r="A215" s="478"/>
      <c r="B215" s="405"/>
      <c r="C215" s="405"/>
      <c r="D215" s="405"/>
      <c r="E215" s="405"/>
      <c r="F215" s="405"/>
      <c r="G215" s="405"/>
      <c r="H215" s="405"/>
      <c r="I215" s="405"/>
      <c r="J215" s="405"/>
      <c r="K215" s="848"/>
      <c r="L215" s="240"/>
      <c r="M215" s="405"/>
      <c r="N215" s="405"/>
      <c r="O215" s="405"/>
      <c r="P215" s="848"/>
      <c r="Q215" s="502"/>
    </row>
    <row r="216" spans="1:17" ht="15">
      <c r="A216" s="478"/>
      <c r="B216" s="405"/>
      <c r="C216" s="405"/>
      <c r="D216" s="405"/>
      <c r="E216" s="405"/>
      <c r="F216" s="405"/>
      <c r="G216" s="405"/>
      <c r="H216" s="405"/>
      <c r="I216" s="405"/>
      <c r="J216" s="405"/>
      <c r="K216" s="848"/>
      <c r="L216" s="240"/>
      <c r="M216" s="405"/>
      <c r="N216" s="405"/>
      <c r="O216" s="405"/>
      <c r="P216" s="848"/>
      <c r="Q216" s="502"/>
    </row>
    <row r="217" spans="1:17" ht="15">
      <c r="A217" s="478"/>
      <c r="B217" s="405"/>
      <c r="C217" s="405"/>
      <c r="D217" s="405"/>
      <c r="E217" s="405"/>
      <c r="F217" s="405"/>
      <c r="G217" s="405"/>
      <c r="H217" s="405"/>
      <c r="I217" s="405"/>
      <c r="J217" s="405"/>
      <c r="K217" s="848"/>
      <c r="L217" s="240"/>
      <c r="M217" s="405"/>
      <c r="N217" s="405"/>
      <c r="O217" s="405"/>
      <c r="P217" s="848"/>
      <c r="Q217" s="502"/>
    </row>
    <row r="218" spans="1:17" ht="24" thickBot="1">
      <c r="A218" s="479"/>
      <c r="B218" s="456"/>
      <c r="C218" s="456"/>
      <c r="D218" s="456"/>
      <c r="E218" s="456"/>
      <c r="F218" s="456"/>
      <c r="G218" s="456"/>
      <c r="H218" s="480"/>
      <c r="I218" s="480"/>
      <c r="J218" s="481" t="s">
        <v>286</v>
      </c>
      <c r="K218" s="803">
        <f>SUM(K212:K217)</f>
        <v>2.7810246419999993</v>
      </c>
      <c r="L218" s="481" t="s">
        <v>283</v>
      </c>
      <c r="M218" s="492"/>
      <c r="N218" s="492"/>
      <c r="O218" s="492"/>
      <c r="P218" s="803">
        <f>SUM(P212:P217)</f>
        <v>-15.186625504000004</v>
      </c>
      <c r="Q218" s="804" t="s">
        <v>283</v>
      </c>
    </row>
    <row r="219" spans="1:17">
      <c r="A219" s="453"/>
      <c r="B219" s="453"/>
      <c r="C219" s="453"/>
      <c r="D219" s="453"/>
      <c r="E219" s="453"/>
      <c r="F219" s="453"/>
      <c r="G219" s="453"/>
      <c r="H219" s="453"/>
      <c r="I219" s="453"/>
      <c r="J219" s="453"/>
      <c r="K219" s="732"/>
      <c r="L219" s="453"/>
      <c r="M219" s="453"/>
      <c r="N219" s="453"/>
      <c r="O219" s="453"/>
      <c r="P219" s="732"/>
      <c r="Q219" s="453"/>
    </row>
  </sheetData>
  <phoneticPr fontId="5" type="noConversion"/>
  <printOptions horizontalCentered="1"/>
  <pageMargins left="0.25" right="0.25" top="0.35" bottom="0.43" header="0.5" footer="0.5"/>
  <pageSetup paperSize="9" scale="47" orientation="landscape" r:id="rId1"/>
  <headerFooter alignWithMargins="0"/>
  <rowBreaks count="3" manualBreakCount="3">
    <brk id="59" max="16383" man="1"/>
    <brk id="131" max="16" man="1"/>
    <brk id="187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183"/>
  <sheetViews>
    <sheetView view="pageBreakPreview" topLeftCell="A151" zoomScale="85" zoomScaleNormal="85" zoomScaleSheetLayoutView="85" workbookViewId="0">
      <selection activeCell="N152" sqref="N152"/>
    </sheetView>
  </sheetViews>
  <sheetFormatPr defaultRowHeight="12.75"/>
  <cols>
    <col min="1" max="1" width="4.28515625" customWidth="1"/>
    <col min="2" max="2" width="23.5703125" customWidth="1"/>
    <col min="3" max="3" width="12.28515625" customWidth="1"/>
    <col min="4" max="4" width="8.5703125" customWidth="1"/>
    <col min="5" max="5" width="12.28515625" customWidth="1"/>
    <col min="6" max="6" width="10.42578125" customWidth="1"/>
    <col min="7" max="7" width="13.28515625" customWidth="1"/>
    <col min="8" max="8" width="13.85546875" customWidth="1"/>
    <col min="9" max="9" width="10" bestFit="1" customWidth="1"/>
    <col min="10" max="10" width="13.140625" customWidth="1"/>
    <col min="11" max="11" width="13.42578125" style="113" customWidth="1"/>
    <col min="12" max="12" width="13.85546875" customWidth="1"/>
    <col min="13" max="13" width="14" customWidth="1"/>
    <col min="14" max="14" width="11.85546875" customWidth="1"/>
    <col min="15" max="15" width="14.7109375" customWidth="1"/>
    <col min="16" max="16" width="12.85546875" style="113" customWidth="1"/>
    <col min="17" max="17" width="18.42578125" customWidth="1"/>
  </cols>
  <sheetData>
    <row r="1" spans="1:18" s="631" customFormat="1" ht="11.25" customHeight="1">
      <c r="A1" s="15" t="s">
        <v>210</v>
      </c>
      <c r="K1" s="890"/>
      <c r="P1" s="890"/>
    </row>
    <row r="2" spans="1:18" s="631" customFormat="1" ht="11.25" customHeight="1">
      <c r="A2" s="2" t="s">
        <v>211</v>
      </c>
      <c r="K2" s="891"/>
      <c r="P2" s="890"/>
      <c r="Q2" s="633" t="str">
        <f>NDPL!$Q$1</f>
        <v>SEPTEMBER-2023</v>
      </c>
      <c r="R2" s="633"/>
    </row>
    <row r="3" spans="1:18" s="631" customFormat="1" ht="11.25" customHeight="1">
      <c r="A3" s="83" t="s">
        <v>77</v>
      </c>
      <c r="K3" s="890"/>
      <c r="P3" s="890"/>
    </row>
    <row r="4" spans="1:18" s="631" customFormat="1" ht="11.25" customHeight="1" thickBot="1">
      <c r="A4" s="83" t="s">
        <v>219</v>
      </c>
      <c r="G4" s="107"/>
      <c r="H4" s="107"/>
      <c r="I4" s="632" t="s">
        <v>7</v>
      </c>
      <c r="J4" s="107"/>
      <c r="K4" s="892"/>
      <c r="L4" s="107"/>
      <c r="M4" s="107"/>
      <c r="N4" s="632" t="s">
        <v>349</v>
      </c>
      <c r="O4" s="107"/>
      <c r="P4" s="892"/>
    </row>
    <row r="5" spans="1:18" ht="55.5" customHeight="1" thickTop="1" thickBot="1">
      <c r="A5" s="31" t="s">
        <v>8</v>
      </c>
      <c r="B5" s="28" t="s">
        <v>9</v>
      </c>
      <c r="C5" s="29" t="s">
        <v>1</v>
      </c>
      <c r="D5" s="29" t="s">
        <v>2</v>
      </c>
      <c r="E5" s="29" t="s">
        <v>3</v>
      </c>
      <c r="F5" s="29" t="s">
        <v>10</v>
      </c>
      <c r="G5" s="31" t="str">
        <f>NDPL!G5</f>
        <v>FINAL READING 30/09/2023</v>
      </c>
      <c r="H5" s="29" t="str">
        <f>NDPL!H5</f>
        <v>INTIAL READING 01/09/2023</v>
      </c>
      <c r="I5" s="29" t="s">
        <v>4</v>
      </c>
      <c r="J5" s="29" t="s">
        <v>5</v>
      </c>
      <c r="K5" s="893" t="s">
        <v>6</v>
      </c>
      <c r="L5" s="31" t="str">
        <f>NDPL!G5</f>
        <v>FINAL READING 30/09/2023</v>
      </c>
      <c r="M5" s="29" t="str">
        <f>NDPL!H5</f>
        <v>INTIAL READING 01/09/2023</v>
      </c>
      <c r="N5" s="29" t="s">
        <v>4</v>
      </c>
      <c r="O5" s="29" t="s">
        <v>5</v>
      </c>
      <c r="P5" s="893" t="s">
        <v>6</v>
      </c>
      <c r="Q5" s="151" t="s">
        <v>266</v>
      </c>
    </row>
    <row r="6" spans="1:18" ht="0.75" customHeight="1" thickTop="1" thickBot="1">
      <c r="A6" s="5"/>
      <c r="B6" s="13"/>
      <c r="C6" s="4"/>
      <c r="D6" s="4"/>
      <c r="E6" s="4"/>
      <c r="F6" s="4"/>
      <c r="G6" s="4"/>
      <c r="H6" s="4"/>
      <c r="I6" s="4"/>
      <c r="J6" s="4"/>
      <c r="K6" s="894"/>
      <c r="L6" s="18"/>
      <c r="M6" s="4"/>
      <c r="N6" s="4"/>
      <c r="O6" s="4"/>
      <c r="P6" s="894"/>
    </row>
    <row r="7" spans="1:18" ht="15.95" customHeight="1" thickTop="1">
      <c r="A7" s="305"/>
      <c r="B7" s="306" t="s">
        <v>130</v>
      </c>
      <c r="C7" s="298"/>
      <c r="D7" s="32"/>
      <c r="E7" s="32"/>
      <c r="F7" s="33"/>
      <c r="G7" s="25"/>
      <c r="H7" s="23"/>
      <c r="I7" s="23"/>
      <c r="J7" s="23"/>
      <c r="K7" s="895"/>
      <c r="L7" s="22"/>
      <c r="M7" s="23"/>
      <c r="N7" s="23"/>
      <c r="O7" s="23"/>
      <c r="P7" s="895"/>
      <c r="Q7" s="125"/>
    </row>
    <row r="8" spans="1:18" s="378" customFormat="1" ht="15.95" customHeight="1">
      <c r="A8" s="307">
        <v>1</v>
      </c>
      <c r="B8" s="308" t="s">
        <v>78</v>
      </c>
      <c r="C8" s="311">
        <v>4865110</v>
      </c>
      <c r="D8" s="36" t="s">
        <v>12</v>
      </c>
      <c r="E8" s="37" t="s">
        <v>301</v>
      </c>
      <c r="F8" s="316">
        <v>267</v>
      </c>
      <c r="G8" s="290">
        <v>36309</v>
      </c>
      <c r="H8" s="291">
        <v>36292</v>
      </c>
      <c r="I8" s="239">
        <f t="shared" ref="I8:I13" si="0">G8-H8</f>
        <v>17</v>
      </c>
      <c r="J8" s="239">
        <f t="shared" ref="J8:J13" si="1">$F8*I8</f>
        <v>4539</v>
      </c>
      <c r="K8" s="873">
        <f t="shared" ref="K8:K13" si="2">J8/1000000</f>
        <v>4.5389999999999996E-3</v>
      </c>
      <c r="L8" s="290">
        <v>978258</v>
      </c>
      <c r="M8" s="291">
        <v>978508</v>
      </c>
      <c r="N8" s="239">
        <f t="shared" ref="N8:N13" si="3">L8-M8</f>
        <v>-250</v>
      </c>
      <c r="O8" s="239">
        <f t="shared" ref="O8:O13" si="4">$F8*N8</f>
        <v>-66750</v>
      </c>
      <c r="P8" s="873">
        <f t="shared" ref="P8:P13" si="5">O8/1000000</f>
        <v>-6.6750000000000004E-2</v>
      </c>
      <c r="Q8" s="390"/>
    </row>
    <row r="9" spans="1:18" s="378" customFormat="1" ht="15.95" customHeight="1">
      <c r="A9" s="307">
        <v>2</v>
      </c>
      <c r="B9" s="308" t="s">
        <v>79</v>
      </c>
      <c r="C9" s="311">
        <v>4865180</v>
      </c>
      <c r="D9" s="36" t="s">
        <v>12</v>
      </c>
      <c r="E9" s="37" t="s">
        <v>301</v>
      </c>
      <c r="F9" s="316">
        <v>4000</v>
      </c>
      <c r="G9" s="290">
        <v>999999</v>
      </c>
      <c r="H9" s="291">
        <v>999999</v>
      </c>
      <c r="I9" s="239">
        <f>G9-H9</f>
        <v>0</v>
      </c>
      <c r="J9" s="239">
        <f>$F9*I9</f>
        <v>0</v>
      </c>
      <c r="K9" s="873">
        <f>J9/1000000</f>
        <v>0</v>
      </c>
      <c r="L9" s="290">
        <v>999098</v>
      </c>
      <c r="M9" s="291">
        <v>999110</v>
      </c>
      <c r="N9" s="239">
        <f>L9-M9</f>
        <v>-12</v>
      </c>
      <c r="O9" s="239">
        <f>$F9*N9</f>
        <v>-48000</v>
      </c>
      <c r="P9" s="873">
        <f>O9/1000000</f>
        <v>-4.8000000000000001E-2</v>
      </c>
      <c r="Q9" s="390"/>
    </row>
    <row r="10" spans="1:18" s="378" customFormat="1" ht="15.95" customHeight="1">
      <c r="A10" s="307">
        <v>3</v>
      </c>
      <c r="B10" s="308" t="s">
        <v>80</v>
      </c>
      <c r="C10" s="311">
        <v>4865108</v>
      </c>
      <c r="D10" s="36" t="s">
        <v>12</v>
      </c>
      <c r="E10" s="37" t="s">
        <v>301</v>
      </c>
      <c r="F10" s="316">
        <v>133.33000000000001</v>
      </c>
      <c r="G10" s="290">
        <v>24929</v>
      </c>
      <c r="H10" s="291">
        <v>24929</v>
      </c>
      <c r="I10" s="239">
        <f t="shared" si="0"/>
        <v>0</v>
      </c>
      <c r="J10" s="239">
        <f t="shared" si="1"/>
        <v>0</v>
      </c>
      <c r="K10" s="873">
        <f t="shared" si="2"/>
        <v>0</v>
      </c>
      <c r="L10" s="290">
        <v>33730</v>
      </c>
      <c r="M10" s="291">
        <v>33718</v>
      </c>
      <c r="N10" s="239">
        <f t="shared" si="3"/>
        <v>12</v>
      </c>
      <c r="O10" s="239">
        <f t="shared" si="4"/>
        <v>1599.96</v>
      </c>
      <c r="P10" s="873">
        <f t="shared" si="5"/>
        <v>1.5999600000000001E-3</v>
      </c>
      <c r="Q10" s="382"/>
    </row>
    <row r="11" spans="1:18" s="378" customFormat="1" ht="15.95" customHeight="1">
      <c r="A11" s="307">
        <v>4</v>
      </c>
      <c r="B11" s="308" t="s">
        <v>81</v>
      </c>
      <c r="C11" s="311">
        <v>4864834</v>
      </c>
      <c r="D11" s="36" t="s">
        <v>12</v>
      </c>
      <c r="E11" s="37" t="s">
        <v>301</v>
      </c>
      <c r="F11" s="629">
        <v>1000</v>
      </c>
      <c r="G11" s="290">
        <v>999600</v>
      </c>
      <c r="H11" s="291">
        <v>999602</v>
      </c>
      <c r="I11" s="239">
        <f>G11-H11</f>
        <v>-2</v>
      </c>
      <c r="J11" s="239">
        <f t="shared" si="1"/>
        <v>-2000</v>
      </c>
      <c r="K11" s="873">
        <f t="shared" si="2"/>
        <v>-2E-3</v>
      </c>
      <c r="L11" s="290">
        <v>998596</v>
      </c>
      <c r="M11" s="291">
        <v>998599</v>
      </c>
      <c r="N11" s="239">
        <f>L11-M11</f>
        <v>-3</v>
      </c>
      <c r="O11" s="239">
        <f t="shared" si="4"/>
        <v>-3000</v>
      </c>
      <c r="P11" s="873">
        <f t="shared" si="5"/>
        <v>-3.0000000000000001E-3</v>
      </c>
      <c r="Q11" s="382"/>
    </row>
    <row r="12" spans="1:18" s="378" customFormat="1" ht="15">
      <c r="A12" s="307">
        <v>5</v>
      </c>
      <c r="B12" s="308" t="s">
        <v>82</v>
      </c>
      <c r="C12" s="311">
        <v>4865126</v>
      </c>
      <c r="D12" s="36" t="s">
        <v>12</v>
      </c>
      <c r="E12" s="37" t="s">
        <v>301</v>
      </c>
      <c r="F12" s="629">
        <v>1600</v>
      </c>
      <c r="G12" s="290">
        <v>89</v>
      </c>
      <c r="H12" s="291">
        <v>89</v>
      </c>
      <c r="I12" s="239">
        <f>G12-H12</f>
        <v>0</v>
      </c>
      <c r="J12" s="239">
        <f t="shared" si="1"/>
        <v>0</v>
      </c>
      <c r="K12" s="873">
        <f t="shared" si="2"/>
        <v>0</v>
      </c>
      <c r="L12" s="290">
        <v>999275</v>
      </c>
      <c r="M12" s="291">
        <v>999273</v>
      </c>
      <c r="N12" s="239">
        <f>L12-M12</f>
        <v>2</v>
      </c>
      <c r="O12" s="239">
        <f t="shared" si="4"/>
        <v>3200</v>
      </c>
      <c r="P12" s="873">
        <f t="shared" si="5"/>
        <v>3.2000000000000002E-3</v>
      </c>
      <c r="Q12" s="751"/>
    </row>
    <row r="13" spans="1:18" s="378" customFormat="1" ht="15.95" customHeight="1">
      <c r="A13" s="307">
        <v>6</v>
      </c>
      <c r="B13" s="308" t="s">
        <v>83</v>
      </c>
      <c r="C13" s="311">
        <v>4865104</v>
      </c>
      <c r="D13" s="36" t="s">
        <v>12</v>
      </c>
      <c r="E13" s="37" t="s">
        <v>301</v>
      </c>
      <c r="F13" s="629">
        <v>1333.33</v>
      </c>
      <c r="G13" s="290">
        <v>18375</v>
      </c>
      <c r="H13" s="291">
        <v>18375</v>
      </c>
      <c r="I13" s="239">
        <f t="shared" si="0"/>
        <v>0</v>
      </c>
      <c r="J13" s="239">
        <f t="shared" si="1"/>
        <v>0</v>
      </c>
      <c r="K13" s="873">
        <f t="shared" si="2"/>
        <v>0</v>
      </c>
      <c r="L13" s="290">
        <v>3215</v>
      </c>
      <c r="M13" s="291">
        <v>3240</v>
      </c>
      <c r="N13" s="239">
        <f t="shared" si="3"/>
        <v>-25</v>
      </c>
      <c r="O13" s="239">
        <f t="shared" si="4"/>
        <v>-33333.25</v>
      </c>
      <c r="P13" s="873">
        <f t="shared" si="5"/>
        <v>-3.3333250000000002E-2</v>
      </c>
      <c r="Q13" s="382"/>
    </row>
    <row r="14" spans="1:18" s="378" customFormat="1" ht="15.95" customHeight="1">
      <c r="A14" s="307">
        <v>7</v>
      </c>
      <c r="B14" s="308" t="s">
        <v>84</v>
      </c>
      <c r="C14" s="311">
        <v>4864795</v>
      </c>
      <c r="D14" s="36" t="s">
        <v>12</v>
      </c>
      <c r="E14" s="37" t="s">
        <v>301</v>
      </c>
      <c r="F14" s="629">
        <v>200</v>
      </c>
      <c r="G14" s="290">
        <v>999338</v>
      </c>
      <c r="H14" s="291">
        <v>999339</v>
      </c>
      <c r="I14" s="239">
        <f>G14-H14</f>
        <v>-1</v>
      </c>
      <c r="J14" s="239">
        <f>$F14*I14</f>
        <v>-200</v>
      </c>
      <c r="K14" s="873">
        <f>J14/1000000</f>
        <v>-2.0000000000000001E-4</v>
      </c>
      <c r="L14" s="290">
        <v>991487</v>
      </c>
      <c r="M14" s="291">
        <v>991613</v>
      </c>
      <c r="N14" s="239">
        <f>L14-M14</f>
        <v>-126</v>
      </c>
      <c r="O14" s="239">
        <f>$F14*N14</f>
        <v>-25200</v>
      </c>
      <c r="P14" s="873">
        <f>O14/1000000</f>
        <v>-2.52E-2</v>
      </c>
      <c r="Q14" s="390"/>
    </row>
    <row r="15" spans="1:18" s="378" customFormat="1" ht="15.95" customHeight="1">
      <c r="A15" s="307"/>
      <c r="B15" s="308"/>
      <c r="C15" s="405"/>
      <c r="D15" s="405"/>
      <c r="E15" s="405"/>
      <c r="F15" s="545"/>
      <c r="G15" s="290"/>
      <c r="H15" s="405"/>
      <c r="I15" s="405"/>
      <c r="J15" s="405"/>
      <c r="K15" s="848"/>
      <c r="L15" s="290"/>
      <c r="M15" s="405"/>
      <c r="N15" s="405"/>
      <c r="O15" s="405"/>
      <c r="P15" s="848"/>
      <c r="Q15" s="805"/>
    </row>
    <row r="16" spans="1:18" s="378" customFormat="1" ht="15.95" customHeight="1">
      <c r="A16" s="307"/>
      <c r="B16" s="310" t="s">
        <v>11</v>
      </c>
      <c r="C16" s="311"/>
      <c r="D16" s="36"/>
      <c r="E16" s="36"/>
      <c r="F16" s="316"/>
      <c r="G16" s="290"/>
      <c r="H16" s="291"/>
      <c r="I16" s="239"/>
      <c r="J16" s="239"/>
      <c r="K16" s="873"/>
      <c r="L16" s="290"/>
      <c r="M16" s="291"/>
      <c r="N16" s="239"/>
      <c r="O16" s="239"/>
      <c r="P16" s="873"/>
      <c r="Q16" s="382"/>
    </row>
    <row r="17" spans="1:17" s="378" customFormat="1" ht="15.75" customHeight="1">
      <c r="A17" s="307">
        <v>8</v>
      </c>
      <c r="B17" s="308" t="s">
        <v>322</v>
      </c>
      <c r="C17" s="311">
        <v>4865183</v>
      </c>
      <c r="D17" s="36" t="s">
        <v>12</v>
      </c>
      <c r="E17" s="37" t="s">
        <v>301</v>
      </c>
      <c r="F17" s="316">
        <v>4000</v>
      </c>
      <c r="G17" s="290">
        <v>999972</v>
      </c>
      <c r="H17" s="291">
        <v>999974</v>
      </c>
      <c r="I17" s="239">
        <f>G17-H17</f>
        <v>-2</v>
      </c>
      <c r="J17" s="239">
        <f>$F17*I17</f>
        <v>-8000</v>
      </c>
      <c r="K17" s="873">
        <f>J17/1000000</f>
        <v>-8.0000000000000002E-3</v>
      </c>
      <c r="L17" s="290">
        <v>999976</v>
      </c>
      <c r="M17" s="291">
        <v>999977</v>
      </c>
      <c r="N17" s="239">
        <f>L17-M17</f>
        <v>-1</v>
      </c>
      <c r="O17" s="239">
        <f>$F17*N17</f>
        <v>-4000</v>
      </c>
      <c r="P17" s="873">
        <f>O17/1000000</f>
        <v>-4.0000000000000001E-3</v>
      </c>
      <c r="Q17" s="401"/>
    </row>
    <row r="18" spans="1:17" s="378" customFormat="1" ht="15.95" customHeight="1">
      <c r="A18" s="307">
        <v>9</v>
      </c>
      <c r="B18" s="308" t="s">
        <v>85</v>
      </c>
      <c r="C18" s="311">
        <v>4864897</v>
      </c>
      <c r="D18" s="36" t="s">
        <v>12</v>
      </c>
      <c r="E18" s="37" t="s">
        <v>301</v>
      </c>
      <c r="F18" s="316">
        <v>500</v>
      </c>
      <c r="G18" s="290">
        <v>982814</v>
      </c>
      <c r="H18" s="291">
        <v>982814</v>
      </c>
      <c r="I18" s="239">
        <f t="shared" ref="I18:I27" si="6">G18-H18</f>
        <v>0</v>
      </c>
      <c r="J18" s="239">
        <f t="shared" ref="J18:J27" si="7">$F18*I18</f>
        <v>0</v>
      </c>
      <c r="K18" s="873">
        <f t="shared" ref="K18:K27" si="8">J18/1000000</f>
        <v>0</v>
      </c>
      <c r="L18" s="290">
        <v>557</v>
      </c>
      <c r="M18" s="291">
        <v>512</v>
      </c>
      <c r="N18" s="239">
        <f t="shared" ref="N18:N27" si="9">L18-M18</f>
        <v>45</v>
      </c>
      <c r="O18" s="239">
        <f t="shared" ref="O18:O27" si="10">$F18*N18</f>
        <v>22500</v>
      </c>
      <c r="P18" s="873">
        <f t="shared" ref="P18:P27" si="11">O18/1000000</f>
        <v>2.2499999999999999E-2</v>
      </c>
      <c r="Q18" s="382"/>
    </row>
    <row r="19" spans="1:17" s="378" customFormat="1" ht="15.95" customHeight="1">
      <c r="A19" s="307">
        <v>10</v>
      </c>
      <c r="B19" s="308" t="s">
        <v>115</v>
      </c>
      <c r="C19" s="311">
        <v>4864849</v>
      </c>
      <c r="D19" s="36" t="s">
        <v>12</v>
      </c>
      <c r="E19" s="37" t="s">
        <v>301</v>
      </c>
      <c r="F19" s="316">
        <v>1000</v>
      </c>
      <c r="G19" s="290">
        <v>997232</v>
      </c>
      <c r="H19" s="291">
        <v>997232</v>
      </c>
      <c r="I19" s="239">
        <f t="shared" si="6"/>
        <v>0</v>
      </c>
      <c r="J19" s="239">
        <f t="shared" si="7"/>
        <v>0</v>
      </c>
      <c r="K19" s="873">
        <f t="shared" si="8"/>
        <v>0</v>
      </c>
      <c r="L19" s="290">
        <v>999768</v>
      </c>
      <c r="M19" s="291">
        <v>999789</v>
      </c>
      <c r="N19" s="239">
        <f t="shared" si="9"/>
        <v>-21</v>
      </c>
      <c r="O19" s="239">
        <f t="shared" si="10"/>
        <v>-21000</v>
      </c>
      <c r="P19" s="873">
        <f t="shared" si="11"/>
        <v>-2.1000000000000001E-2</v>
      </c>
      <c r="Q19" s="382"/>
    </row>
    <row r="20" spans="1:17" s="378" customFormat="1" ht="15.95" customHeight="1">
      <c r="A20" s="307">
        <v>11</v>
      </c>
      <c r="B20" s="308" t="s">
        <v>86</v>
      </c>
      <c r="C20" s="311">
        <v>4864833</v>
      </c>
      <c r="D20" s="36" t="s">
        <v>12</v>
      </c>
      <c r="E20" s="37" t="s">
        <v>301</v>
      </c>
      <c r="F20" s="316">
        <v>1000</v>
      </c>
      <c r="G20" s="290">
        <v>982509</v>
      </c>
      <c r="H20" s="291">
        <v>982509</v>
      </c>
      <c r="I20" s="239">
        <f t="shared" si="6"/>
        <v>0</v>
      </c>
      <c r="J20" s="239">
        <f t="shared" si="7"/>
        <v>0</v>
      </c>
      <c r="K20" s="873">
        <f t="shared" si="8"/>
        <v>0</v>
      </c>
      <c r="L20" s="290">
        <v>1004</v>
      </c>
      <c r="M20" s="291">
        <v>1003</v>
      </c>
      <c r="N20" s="239">
        <f t="shared" si="9"/>
        <v>1</v>
      </c>
      <c r="O20" s="239">
        <f t="shared" si="10"/>
        <v>1000</v>
      </c>
      <c r="P20" s="873">
        <f t="shared" si="11"/>
        <v>1E-3</v>
      </c>
      <c r="Q20" s="382"/>
    </row>
    <row r="21" spans="1:17" s="378" customFormat="1" ht="15.95" customHeight="1">
      <c r="A21" s="307">
        <v>12</v>
      </c>
      <c r="B21" s="308" t="s">
        <v>87</v>
      </c>
      <c r="C21" s="311">
        <v>4865120</v>
      </c>
      <c r="D21" s="36" t="s">
        <v>12</v>
      </c>
      <c r="E21" s="37" t="s">
        <v>301</v>
      </c>
      <c r="F21" s="629">
        <v>1333.33</v>
      </c>
      <c r="G21" s="290">
        <v>999965</v>
      </c>
      <c r="H21" s="291">
        <v>999965</v>
      </c>
      <c r="I21" s="239">
        <f>G21-H21</f>
        <v>0</v>
      </c>
      <c r="J21" s="239">
        <f t="shared" si="7"/>
        <v>0</v>
      </c>
      <c r="K21" s="873">
        <f t="shared" si="8"/>
        <v>0</v>
      </c>
      <c r="L21" s="290">
        <v>3167</v>
      </c>
      <c r="M21" s="291">
        <v>2537</v>
      </c>
      <c r="N21" s="239">
        <f>L21-M21</f>
        <v>630</v>
      </c>
      <c r="O21" s="239">
        <f t="shared" si="10"/>
        <v>839997.89999999991</v>
      </c>
      <c r="P21" s="873">
        <f t="shared" si="11"/>
        <v>0.83999789999999985</v>
      </c>
      <c r="Q21" s="390"/>
    </row>
    <row r="22" spans="1:17" s="378" customFormat="1" ht="15.95" customHeight="1">
      <c r="A22" s="307">
        <v>13</v>
      </c>
      <c r="B22" s="279" t="s">
        <v>88</v>
      </c>
      <c r="C22" s="311">
        <v>4864889</v>
      </c>
      <c r="D22" s="39" t="s">
        <v>12</v>
      </c>
      <c r="E22" s="37" t="s">
        <v>301</v>
      </c>
      <c r="F22" s="316">
        <v>1000</v>
      </c>
      <c r="G22" s="290">
        <v>993353</v>
      </c>
      <c r="H22" s="291">
        <v>993353</v>
      </c>
      <c r="I22" s="239">
        <f t="shared" si="6"/>
        <v>0</v>
      </c>
      <c r="J22" s="239">
        <f t="shared" si="7"/>
        <v>0</v>
      </c>
      <c r="K22" s="873">
        <f t="shared" si="8"/>
        <v>0</v>
      </c>
      <c r="L22" s="290">
        <v>994589</v>
      </c>
      <c r="M22" s="291">
        <v>994737</v>
      </c>
      <c r="N22" s="239">
        <f t="shared" si="9"/>
        <v>-148</v>
      </c>
      <c r="O22" s="239">
        <f t="shared" si="10"/>
        <v>-148000</v>
      </c>
      <c r="P22" s="873">
        <f t="shared" si="11"/>
        <v>-0.14799999999999999</v>
      </c>
      <c r="Q22" s="382"/>
    </row>
    <row r="23" spans="1:17" s="378" customFormat="1" ht="15.95" customHeight="1">
      <c r="A23" s="307">
        <v>14</v>
      </c>
      <c r="B23" s="308" t="s">
        <v>89</v>
      </c>
      <c r="C23" s="311">
        <v>4864859</v>
      </c>
      <c r="D23" s="36" t="s">
        <v>12</v>
      </c>
      <c r="E23" s="37" t="s">
        <v>301</v>
      </c>
      <c r="F23" s="316">
        <v>1000</v>
      </c>
      <c r="G23" s="290">
        <v>992495</v>
      </c>
      <c r="H23" s="291">
        <v>992495</v>
      </c>
      <c r="I23" s="239">
        <f t="shared" si="6"/>
        <v>0</v>
      </c>
      <c r="J23" s="239">
        <f t="shared" si="7"/>
        <v>0</v>
      </c>
      <c r="K23" s="873">
        <f t="shared" si="8"/>
        <v>0</v>
      </c>
      <c r="L23" s="290">
        <v>999686</v>
      </c>
      <c r="M23" s="291">
        <v>999559</v>
      </c>
      <c r="N23" s="239">
        <f t="shared" si="9"/>
        <v>127</v>
      </c>
      <c r="O23" s="239">
        <f t="shared" si="10"/>
        <v>127000</v>
      </c>
      <c r="P23" s="873">
        <f t="shared" si="11"/>
        <v>0.127</v>
      </c>
      <c r="Q23" s="382"/>
    </row>
    <row r="24" spans="1:17" s="378" customFormat="1" ht="15.95" customHeight="1">
      <c r="A24" s="307">
        <v>15</v>
      </c>
      <c r="B24" s="308" t="s">
        <v>90</v>
      </c>
      <c r="C24" s="311">
        <v>4864895</v>
      </c>
      <c r="D24" s="36" t="s">
        <v>12</v>
      </c>
      <c r="E24" s="37" t="s">
        <v>301</v>
      </c>
      <c r="F24" s="316">
        <v>800</v>
      </c>
      <c r="G24" s="290">
        <v>994334</v>
      </c>
      <c r="H24" s="291">
        <v>994334</v>
      </c>
      <c r="I24" s="239">
        <f t="shared" si="6"/>
        <v>0</v>
      </c>
      <c r="J24" s="239">
        <f t="shared" si="7"/>
        <v>0</v>
      </c>
      <c r="K24" s="873">
        <f t="shared" si="8"/>
        <v>0</v>
      </c>
      <c r="L24" s="290">
        <v>6681</v>
      </c>
      <c r="M24" s="291">
        <v>6802</v>
      </c>
      <c r="N24" s="239">
        <f t="shared" si="9"/>
        <v>-121</v>
      </c>
      <c r="O24" s="239">
        <f t="shared" si="10"/>
        <v>-96800</v>
      </c>
      <c r="P24" s="873">
        <f t="shared" si="11"/>
        <v>-9.6799999999999997E-2</v>
      </c>
      <c r="Q24" s="382"/>
    </row>
    <row r="25" spans="1:17" s="378" customFormat="1" ht="15.95" customHeight="1">
      <c r="A25" s="307">
        <v>16</v>
      </c>
      <c r="B25" s="308" t="s">
        <v>91</v>
      </c>
      <c r="C25" s="311">
        <v>4864826</v>
      </c>
      <c r="D25" s="36" t="s">
        <v>12</v>
      </c>
      <c r="E25" s="37" t="s">
        <v>301</v>
      </c>
      <c r="F25" s="316">
        <v>133.33000000000001</v>
      </c>
      <c r="G25" s="290">
        <v>14637</v>
      </c>
      <c r="H25" s="291">
        <v>14637</v>
      </c>
      <c r="I25" s="239">
        <f t="shared" si="6"/>
        <v>0</v>
      </c>
      <c r="J25" s="239">
        <f t="shared" si="7"/>
        <v>0</v>
      </c>
      <c r="K25" s="873">
        <f t="shared" si="8"/>
        <v>0</v>
      </c>
      <c r="L25" s="290">
        <v>8662</v>
      </c>
      <c r="M25" s="291">
        <v>8610</v>
      </c>
      <c r="N25" s="239">
        <f t="shared" si="9"/>
        <v>52</v>
      </c>
      <c r="O25" s="239">
        <f t="shared" si="10"/>
        <v>6933.1600000000008</v>
      </c>
      <c r="P25" s="873">
        <f t="shared" si="11"/>
        <v>6.9331600000000007E-3</v>
      </c>
      <c r="Q25" s="382"/>
    </row>
    <row r="26" spans="1:17" s="378" customFormat="1" ht="15.95" customHeight="1">
      <c r="A26" s="307">
        <v>17</v>
      </c>
      <c r="B26" s="308" t="s">
        <v>113</v>
      </c>
      <c r="C26" s="311">
        <v>4865143</v>
      </c>
      <c r="D26" s="36" t="s">
        <v>12</v>
      </c>
      <c r="E26" s="37" t="s">
        <v>301</v>
      </c>
      <c r="F26" s="316">
        <v>1000</v>
      </c>
      <c r="G26" s="290">
        <v>29</v>
      </c>
      <c r="H26" s="291">
        <v>29</v>
      </c>
      <c r="I26" s="239">
        <f t="shared" si="6"/>
        <v>0</v>
      </c>
      <c r="J26" s="239">
        <f t="shared" si="7"/>
        <v>0</v>
      </c>
      <c r="K26" s="873">
        <f t="shared" si="8"/>
        <v>0</v>
      </c>
      <c r="L26" s="290">
        <v>999864</v>
      </c>
      <c r="M26" s="291">
        <v>999865</v>
      </c>
      <c r="N26" s="239">
        <f t="shared" si="9"/>
        <v>-1</v>
      </c>
      <c r="O26" s="239">
        <f t="shared" si="10"/>
        <v>-1000</v>
      </c>
      <c r="P26" s="873">
        <f t="shared" si="11"/>
        <v>-1E-3</v>
      </c>
      <c r="Q26" s="382"/>
    </row>
    <row r="27" spans="1:17" s="378" customFormat="1" ht="15.95" customHeight="1">
      <c r="A27" s="307">
        <v>18</v>
      </c>
      <c r="B27" s="308" t="s">
        <v>114</v>
      </c>
      <c r="C27" s="311">
        <v>4864883</v>
      </c>
      <c r="D27" s="36" t="s">
        <v>12</v>
      </c>
      <c r="E27" s="37" t="s">
        <v>301</v>
      </c>
      <c r="F27" s="316">
        <v>1000</v>
      </c>
      <c r="G27" s="290">
        <v>425</v>
      </c>
      <c r="H27" s="291">
        <v>425</v>
      </c>
      <c r="I27" s="239">
        <f t="shared" si="6"/>
        <v>0</v>
      </c>
      <c r="J27" s="239">
        <f t="shared" si="7"/>
        <v>0</v>
      </c>
      <c r="K27" s="873">
        <f t="shared" si="8"/>
        <v>0</v>
      </c>
      <c r="L27" s="290">
        <v>16409</v>
      </c>
      <c r="M27" s="291">
        <v>16551</v>
      </c>
      <c r="N27" s="239">
        <f t="shared" si="9"/>
        <v>-142</v>
      </c>
      <c r="O27" s="239">
        <f t="shared" si="10"/>
        <v>-142000</v>
      </c>
      <c r="P27" s="873">
        <f t="shared" si="11"/>
        <v>-0.14199999999999999</v>
      </c>
      <c r="Q27" s="382"/>
    </row>
    <row r="28" spans="1:17" s="378" customFormat="1" ht="15.95" customHeight="1">
      <c r="A28" s="307"/>
      <c r="B28" s="310" t="s">
        <v>92</v>
      </c>
      <c r="C28" s="311"/>
      <c r="D28" s="36"/>
      <c r="E28" s="36"/>
      <c r="F28" s="316"/>
      <c r="G28" s="290"/>
      <c r="H28" s="291"/>
      <c r="I28" s="406"/>
      <c r="J28" s="406"/>
      <c r="K28" s="896"/>
      <c r="L28" s="290"/>
      <c r="M28" s="291"/>
      <c r="N28" s="406"/>
      <c r="O28" s="406"/>
      <c r="P28" s="896"/>
      <c r="Q28" s="382"/>
    </row>
    <row r="29" spans="1:17" s="378" customFormat="1" ht="15.95" customHeight="1">
      <c r="A29" s="307">
        <v>19</v>
      </c>
      <c r="B29" s="308" t="s">
        <v>93</v>
      </c>
      <c r="C29" s="311">
        <v>4864954</v>
      </c>
      <c r="D29" s="36" t="s">
        <v>12</v>
      </c>
      <c r="E29" s="37" t="s">
        <v>301</v>
      </c>
      <c r="F29" s="316">
        <v>1250</v>
      </c>
      <c r="G29" s="290">
        <v>943884</v>
      </c>
      <c r="H29" s="291">
        <v>944254</v>
      </c>
      <c r="I29" s="239">
        <f>G29-H29</f>
        <v>-370</v>
      </c>
      <c r="J29" s="239">
        <f>$F29*I29</f>
        <v>-462500</v>
      </c>
      <c r="K29" s="873">
        <f>J29/1000000</f>
        <v>-0.46250000000000002</v>
      </c>
      <c r="L29" s="290">
        <v>947108</v>
      </c>
      <c r="M29" s="291">
        <v>947112</v>
      </c>
      <c r="N29" s="239">
        <f>L29-M29</f>
        <v>-4</v>
      </c>
      <c r="O29" s="239">
        <f>$F29*N29</f>
        <v>-5000</v>
      </c>
      <c r="P29" s="873">
        <f>O29/1000000</f>
        <v>-5.0000000000000001E-3</v>
      </c>
      <c r="Q29" s="382"/>
    </row>
    <row r="30" spans="1:17" s="378" customFormat="1" ht="15.95" customHeight="1">
      <c r="A30" s="307">
        <v>20</v>
      </c>
      <c r="B30" s="308" t="s">
        <v>94</v>
      </c>
      <c r="C30" s="311">
        <v>4865030</v>
      </c>
      <c r="D30" s="36" t="s">
        <v>12</v>
      </c>
      <c r="E30" s="37" t="s">
        <v>301</v>
      </c>
      <c r="F30" s="316">
        <v>1000</v>
      </c>
      <c r="G30" s="290">
        <v>923093</v>
      </c>
      <c r="H30" s="291">
        <v>923780</v>
      </c>
      <c r="I30" s="239">
        <f>G30-H30</f>
        <v>-687</v>
      </c>
      <c r="J30" s="239">
        <f>$F30*I30</f>
        <v>-687000</v>
      </c>
      <c r="K30" s="873">
        <f>J30/1000000</f>
        <v>-0.68700000000000006</v>
      </c>
      <c r="L30" s="290">
        <v>933434</v>
      </c>
      <c r="M30" s="291">
        <v>933436</v>
      </c>
      <c r="N30" s="239">
        <f>L30-M30</f>
        <v>-2</v>
      </c>
      <c r="O30" s="239">
        <f>$F30*N30</f>
        <v>-2000</v>
      </c>
      <c r="P30" s="873">
        <f>O30/1000000</f>
        <v>-2E-3</v>
      </c>
      <c r="Q30" s="382"/>
    </row>
    <row r="31" spans="1:17" s="378" customFormat="1" ht="15.95" customHeight="1">
      <c r="A31" s="307">
        <v>21</v>
      </c>
      <c r="B31" s="308" t="s">
        <v>320</v>
      </c>
      <c r="C31" s="311">
        <v>4865027</v>
      </c>
      <c r="D31" s="36" t="s">
        <v>12</v>
      </c>
      <c r="E31" s="37" t="s">
        <v>301</v>
      </c>
      <c r="F31" s="316">
        <v>1000</v>
      </c>
      <c r="G31" s="290">
        <v>999431</v>
      </c>
      <c r="H31" s="291">
        <v>999431</v>
      </c>
      <c r="I31" s="239">
        <f>G31-H31</f>
        <v>0</v>
      </c>
      <c r="J31" s="239">
        <f>$F31*I31</f>
        <v>0</v>
      </c>
      <c r="K31" s="873">
        <f>J31/1000000</f>
        <v>0</v>
      </c>
      <c r="L31" s="290">
        <v>999959</v>
      </c>
      <c r="M31" s="291">
        <v>999959</v>
      </c>
      <c r="N31" s="239">
        <f>L31-M31</f>
        <v>0</v>
      </c>
      <c r="O31" s="239">
        <f>$F31*N31</f>
        <v>0</v>
      </c>
      <c r="P31" s="873">
        <f>O31/1000000</f>
        <v>0</v>
      </c>
      <c r="Q31" s="382"/>
    </row>
    <row r="32" spans="1:17" s="378" customFormat="1" ht="15.95" customHeight="1">
      <c r="A32" s="307"/>
      <c r="B32" s="310" t="s">
        <v>30</v>
      </c>
      <c r="C32" s="311"/>
      <c r="D32" s="36"/>
      <c r="E32" s="36"/>
      <c r="F32" s="316"/>
      <c r="G32" s="290"/>
      <c r="H32" s="291"/>
      <c r="I32" s="239"/>
      <c r="J32" s="239"/>
      <c r="K32" s="896">
        <f>SUM(K29:K31)</f>
        <v>-1.1495000000000002</v>
      </c>
      <c r="L32" s="290"/>
      <c r="M32" s="291"/>
      <c r="N32" s="239"/>
      <c r="O32" s="239"/>
      <c r="P32" s="896">
        <f>SUM(P29:P31)</f>
        <v>-7.0000000000000001E-3</v>
      </c>
      <c r="Q32" s="382"/>
    </row>
    <row r="33" spans="1:17" s="378" customFormat="1" ht="15.95" customHeight="1">
      <c r="A33" s="307">
        <v>22</v>
      </c>
      <c r="B33" s="308" t="s">
        <v>95</v>
      </c>
      <c r="C33" s="311">
        <v>4902505</v>
      </c>
      <c r="D33" s="36" t="s">
        <v>12</v>
      </c>
      <c r="E33" s="37" t="s">
        <v>301</v>
      </c>
      <c r="F33" s="316">
        <v>-1000</v>
      </c>
      <c r="G33" s="290">
        <v>27</v>
      </c>
      <c r="H33" s="291">
        <v>27</v>
      </c>
      <c r="I33" s="239">
        <f>G33-H33</f>
        <v>0</v>
      </c>
      <c r="J33" s="239">
        <f>$F33*I33</f>
        <v>0</v>
      </c>
      <c r="K33" s="873">
        <f>J33/1000000</f>
        <v>0</v>
      </c>
      <c r="L33" s="290">
        <v>999807</v>
      </c>
      <c r="M33" s="291">
        <v>999978</v>
      </c>
      <c r="N33" s="239">
        <f>L33-M33</f>
        <v>-171</v>
      </c>
      <c r="O33" s="239">
        <f>$F33*N33</f>
        <v>171000</v>
      </c>
      <c r="P33" s="873">
        <f>O33/1000000</f>
        <v>0.17100000000000001</v>
      </c>
      <c r="Q33" s="390"/>
    </row>
    <row r="34" spans="1:17" s="378" customFormat="1" ht="15.95" customHeight="1">
      <c r="A34" s="307">
        <v>23</v>
      </c>
      <c r="B34" s="308" t="s">
        <v>96</v>
      </c>
      <c r="C34" s="311">
        <v>5295140</v>
      </c>
      <c r="D34" s="36" t="s">
        <v>12</v>
      </c>
      <c r="E34" s="37" t="s">
        <v>301</v>
      </c>
      <c r="F34" s="316">
        <v>-1000</v>
      </c>
      <c r="G34" s="290">
        <v>6647</v>
      </c>
      <c r="H34" s="291">
        <v>6637</v>
      </c>
      <c r="I34" s="239">
        <f>G34-H34</f>
        <v>10</v>
      </c>
      <c r="J34" s="239">
        <f>$F34*I34</f>
        <v>-10000</v>
      </c>
      <c r="K34" s="873">
        <f>J34/1000000</f>
        <v>-0.01</v>
      </c>
      <c r="L34" s="290">
        <v>985199</v>
      </c>
      <c r="M34" s="291">
        <v>985285</v>
      </c>
      <c r="N34" s="239">
        <f>L34-M34</f>
        <v>-86</v>
      </c>
      <c r="O34" s="239">
        <f>$F34*N34</f>
        <v>86000</v>
      </c>
      <c r="P34" s="873">
        <f>O34/1000000</f>
        <v>8.5999999999999993E-2</v>
      </c>
      <c r="Q34" s="382"/>
    </row>
    <row r="35" spans="1:17" s="378" customFormat="1" ht="15.95" customHeight="1">
      <c r="A35" s="307">
        <v>24</v>
      </c>
      <c r="B35" s="618" t="s">
        <v>132</v>
      </c>
      <c r="C35" s="311">
        <v>4902585</v>
      </c>
      <c r="D35" s="36" t="s">
        <v>12</v>
      </c>
      <c r="E35" s="37" t="s">
        <v>301</v>
      </c>
      <c r="F35" s="316">
        <v>400</v>
      </c>
      <c r="G35" s="290">
        <v>999998</v>
      </c>
      <c r="H35" s="291">
        <v>999998</v>
      </c>
      <c r="I35" s="239">
        <f>G35-H35</f>
        <v>0</v>
      </c>
      <c r="J35" s="239">
        <f>$F35*I35</f>
        <v>0</v>
      </c>
      <c r="K35" s="873">
        <f>J35/1000000</f>
        <v>0</v>
      </c>
      <c r="L35" s="290">
        <v>9</v>
      </c>
      <c r="M35" s="291">
        <v>10</v>
      </c>
      <c r="N35" s="239">
        <f>L35-M35</f>
        <v>-1</v>
      </c>
      <c r="O35" s="239">
        <f>$F35*N35</f>
        <v>-400</v>
      </c>
      <c r="P35" s="873">
        <f>O35/1000000</f>
        <v>-4.0000000000000002E-4</v>
      </c>
      <c r="Q35" s="390"/>
    </row>
    <row r="36" spans="1:17" s="378" customFormat="1" ht="15.95" customHeight="1">
      <c r="A36" s="307"/>
      <c r="B36" s="310" t="s">
        <v>25</v>
      </c>
      <c r="C36" s="311"/>
      <c r="D36" s="36"/>
      <c r="E36" s="36"/>
      <c r="F36" s="316"/>
      <c r="G36" s="290"/>
      <c r="H36" s="291"/>
      <c r="I36" s="239"/>
      <c r="J36" s="239"/>
      <c r="K36" s="873"/>
      <c r="L36" s="290"/>
      <c r="M36" s="291"/>
      <c r="N36" s="239"/>
      <c r="O36" s="239"/>
      <c r="P36" s="873"/>
      <c r="Q36" s="382"/>
    </row>
    <row r="37" spans="1:17" s="378" customFormat="1" ht="15">
      <c r="A37" s="307">
        <v>25</v>
      </c>
      <c r="B37" s="279" t="s">
        <v>43</v>
      </c>
      <c r="C37" s="311">
        <v>4864854</v>
      </c>
      <c r="D37" s="39" t="s">
        <v>12</v>
      </c>
      <c r="E37" s="37" t="s">
        <v>301</v>
      </c>
      <c r="F37" s="316">
        <v>1000</v>
      </c>
      <c r="G37" s="290">
        <v>998893</v>
      </c>
      <c r="H37" s="291">
        <v>998893</v>
      </c>
      <c r="I37" s="239">
        <f>G37-H37</f>
        <v>0</v>
      </c>
      <c r="J37" s="239">
        <f>$F37*I37</f>
        <v>0</v>
      </c>
      <c r="K37" s="873">
        <f>J37/1000000</f>
        <v>0</v>
      </c>
      <c r="L37" s="290">
        <v>11691</v>
      </c>
      <c r="M37" s="291">
        <v>11727</v>
      </c>
      <c r="N37" s="239">
        <f>L37-M37</f>
        <v>-36</v>
      </c>
      <c r="O37" s="239">
        <f>$F37*N37</f>
        <v>-36000</v>
      </c>
      <c r="P37" s="873">
        <f>O37/1000000</f>
        <v>-3.5999999999999997E-2</v>
      </c>
      <c r="Q37" s="402"/>
    </row>
    <row r="38" spans="1:17" s="378" customFormat="1" ht="15.95" customHeight="1">
      <c r="A38" s="307"/>
      <c r="B38" s="310" t="s">
        <v>97</v>
      </c>
      <c r="C38" s="311"/>
      <c r="D38" s="36"/>
      <c r="E38" s="36"/>
      <c r="F38" s="316"/>
      <c r="G38" s="290"/>
      <c r="H38" s="291"/>
      <c r="I38" s="239"/>
      <c r="J38" s="239"/>
      <c r="K38" s="873"/>
      <c r="L38" s="290"/>
      <c r="M38" s="291"/>
      <c r="N38" s="239"/>
      <c r="O38" s="239"/>
      <c r="P38" s="873"/>
      <c r="Q38" s="382"/>
    </row>
    <row r="39" spans="1:17" s="378" customFormat="1" ht="17.25" customHeight="1">
      <c r="A39" s="307">
        <v>26</v>
      </c>
      <c r="B39" s="308" t="s">
        <v>98</v>
      </c>
      <c r="C39" s="311">
        <v>4864970</v>
      </c>
      <c r="D39" s="36" t="s">
        <v>12</v>
      </c>
      <c r="E39" s="37" t="s">
        <v>301</v>
      </c>
      <c r="F39" s="316">
        <v>-1000</v>
      </c>
      <c r="G39" s="290">
        <v>4760</v>
      </c>
      <c r="H39" s="291">
        <v>4760</v>
      </c>
      <c r="I39" s="239">
        <f>G39-H39</f>
        <v>0</v>
      </c>
      <c r="J39" s="239">
        <f>$F39*I39</f>
        <v>0</v>
      </c>
      <c r="K39" s="873">
        <f>J39/1000000</f>
        <v>0</v>
      </c>
      <c r="L39" s="290">
        <v>2035</v>
      </c>
      <c r="M39" s="291">
        <v>1342</v>
      </c>
      <c r="N39" s="239">
        <f>L39-M39</f>
        <v>693</v>
      </c>
      <c r="O39" s="239">
        <f>$F39*N39</f>
        <v>-693000</v>
      </c>
      <c r="P39" s="873">
        <f>O39/1000000</f>
        <v>-0.69299999999999995</v>
      </c>
      <c r="Q39" s="382"/>
    </row>
    <row r="40" spans="1:17" s="378" customFormat="1" ht="15.95" customHeight="1">
      <c r="A40" s="307">
        <v>27</v>
      </c>
      <c r="B40" s="308" t="s">
        <v>99</v>
      </c>
      <c r="C40" s="311">
        <v>4902495</v>
      </c>
      <c r="D40" s="36" t="s">
        <v>12</v>
      </c>
      <c r="E40" s="37" t="s">
        <v>301</v>
      </c>
      <c r="F40" s="316">
        <v>-750</v>
      </c>
      <c r="G40" s="290">
        <v>1301</v>
      </c>
      <c r="H40" s="291">
        <v>1301</v>
      </c>
      <c r="I40" s="239">
        <f>G40-H40</f>
        <v>0</v>
      </c>
      <c r="J40" s="239">
        <f>$F40*I40</f>
        <v>0</v>
      </c>
      <c r="K40" s="873">
        <f>J40/1000000</f>
        <v>0</v>
      </c>
      <c r="L40" s="290">
        <v>1702</v>
      </c>
      <c r="M40" s="291">
        <v>1702</v>
      </c>
      <c r="N40" s="239">
        <f>L40-M40</f>
        <v>0</v>
      </c>
      <c r="O40" s="239">
        <f>$F40*N40</f>
        <v>0</v>
      </c>
      <c r="P40" s="873">
        <f>O40/1000000</f>
        <v>0</v>
      </c>
      <c r="Q40" s="390"/>
    </row>
    <row r="41" spans="1:17" s="378" customFormat="1" ht="15.95" customHeight="1">
      <c r="A41" s="307"/>
      <c r="B41" s="308"/>
      <c r="C41" s="311" t="s">
        <v>506</v>
      </c>
      <c r="D41" s="296" t="s">
        <v>444</v>
      </c>
      <c r="E41" s="385" t="s">
        <v>301</v>
      </c>
      <c r="F41" s="629">
        <v>-0.5</v>
      </c>
      <c r="G41" s="290">
        <v>0</v>
      </c>
      <c r="H41" s="291">
        <v>0</v>
      </c>
      <c r="I41" s="239">
        <f>G41-H41</f>
        <v>0</v>
      </c>
      <c r="J41" s="239">
        <f>$F41*I41</f>
        <v>0</v>
      </c>
      <c r="K41" s="873">
        <f>J41/1000000</f>
        <v>0</v>
      </c>
      <c r="L41" s="290">
        <v>0</v>
      </c>
      <c r="M41" s="291">
        <v>0</v>
      </c>
      <c r="N41" s="239">
        <f>L41-M41</f>
        <v>0</v>
      </c>
      <c r="O41" s="239">
        <f>$F41*N41</f>
        <v>0</v>
      </c>
      <c r="P41" s="873">
        <f>O41/1000000</f>
        <v>0</v>
      </c>
      <c r="Q41" s="390" t="s">
        <v>507</v>
      </c>
    </row>
    <row r="42" spans="1:17" s="378" customFormat="1" ht="15.95" customHeight="1">
      <c r="A42" s="307">
        <v>28</v>
      </c>
      <c r="B42" s="308" t="s">
        <v>100</v>
      </c>
      <c r="C42" s="311">
        <v>4864934</v>
      </c>
      <c r="D42" s="36" t="s">
        <v>12</v>
      </c>
      <c r="E42" s="37" t="s">
        <v>301</v>
      </c>
      <c r="F42" s="316">
        <v>-1000</v>
      </c>
      <c r="G42" s="290">
        <v>12020</v>
      </c>
      <c r="H42" s="291">
        <v>12022</v>
      </c>
      <c r="I42" s="239">
        <f>G42-H42</f>
        <v>-2</v>
      </c>
      <c r="J42" s="239">
        <f>$F42*I42</f>
        <v>2000</v>
      </c>
      <c r="K42" s="873">
        <f>J42/1000000</f>
        <v>2E-3</v>
      </c>
      <c r="L42" s="290">
        <v>999198</v>
      </c>
      <c r="M42" s="291">
        <v>999205</v>
      </c>
      <c r="N42" s="239">
        <f>L42-M42</f>
        <v>-7</v>
      </c>
      <c r="O42" s="239">
        <f>$F42*N42</f>
        <v>7000</v>
      </c>
      <c r="P42" s="873">
        <f>O42/1000000</f>
        <v>7.0000000000000001E-3</v>
      </c>
      <c r="Q42" s="401"/>
    </row>
    <row r="43" spans="1:17" s="378" customFormat="1" ht="15.95" customHeight="1">
      <c r="A43" s="307">
        <v>29</v>
      </c>
      <c r="B43" s="279" t="s">
        <v>101</v>
      </c>
      <c r="C43" s="311">
        <v>4864906</v>
      </c>
      <c r="D43" s="36" t="s">
        <v>12</v>
      </c>
      <c r="E43" s="37" t="s">
        <v>301</v>
      </c>
      <c r="F43" s="316">
        <v>-1000</v>
      </c>
      <c r="G43" s="290">
        <v>7177</v>
      </c>
      <c r="H43" s="291">
        <v>7138</v>
      </c>
      <c r="I43" s="239">
        <f>G43-H43</f>
        <v>39</v>
      </c>
      <c r="J43" s="239">
        <f>$F43*I43</f>
        <v>-39000</v>
      </c>
      <c r="K43" s="873">
        <f>J43/1000000</f>
        <v>-3.9E-2</v>
      </c>
      <c r="L43" s="290">
        <v>998041</v>
      </c>
      <c r="M43" s="291">
        <v>998084</v>
      </c>
      <c r="N43" s="239">
        <f>L43-M43</f>
        <v>-43</v>
      </c>
      <c r="O43" s="239">
        <f>$F43*N43</f>
        <v>43000</v>
      </c>
      <c r="P43" s="873">
        <f>O43/1000000</f>
        <v>4.2999999999999997E-2</v>
      </c>
      <c r="Q43" s="394"/>
    </row>
    <row r="44" spans="1:17" s="378" customFormat="1" ht="15.95" customHeight="1">
      <c r="A44" s="307"/>
      <c r="B44" s="310" t="s">
        <v>361</v>
      </c>
      <c r="C44" s="311"/>
      <c r="D44" s="384"/>
      <c r="E44" s="385"/>
      <c r="F44" s="316"/>
      <c r="G44" s="290"/>
      <c r="H44" s="291"/>
      <c r="I44" s="239"/>
      <c r="J44" s="239"/>
      <c r="K44" s="873"/>
      <c r="L44" s="290"/>
      <c r="M44" s="291"/>
      <c r="N44" s="239"/>
      <c r="O44" s="239"/>
      <c r="P44" s="873"/>
      <c r="Q44" s="593"/>
    </row>
    <row r="45" spans="1:17" s="378" customFormat="1" ht="15.95" customHeight="1">
      <c r="A45" s="307">
        <v>30</v>
      </c>
      <c r="B45" s="308" t="s">
        <v>98</v>
      </c>
      <c r="C45" s="311">
        <v>5295177</v>
      </c>
      <c r="D45" s="384" t="s">
        <v>12</v>
      </c>
      <c r="E45" s="385" t="s">
        <v>301</v>
      </c>
      <c r="F45" s="316">
        <v>-1000</v>
      </c>
      <c r="G45" s="290">
        <v>125175</v>
      </c>
      <c r="H45" s="291">
        <v>125175</v>
      </c>
      <c r="I45" s="239">
        <f>G45-H45</f>
        <v>0</v>
      </c>
      <c r="J45" s="239">
        <f>$F45*I45</f>
        <v>0</v>
      </c>
      <c r="K45" s="873">
        <f>J45/1000000</f>
        <v>0</v>
      </c>
      <c r="L45" s="290">
        <v>988997</v>
      </c>
      <c r="M45" s="291">
        <v>988985</v>
      </c>
      <c r="N45" s="239">
        <f>L45-M45</f>
        <v>12</v>
      </c>
      <c r="O45" s="239">
        <f>$F45*N45</f>
        <v>-12000</v>
      </c>
      <c r="P45" s="873">
        <f>O45/1000000</f>
        <v>-1.2E-2</v>
      </c>
      <c r="Q45" s="559"/>
    </row>
    <row r="46" spans="1:17" s="378" customFormat="1" ht="15.95" customHeight="1">
      <c r="A46" s="307"/>
      <c r="B46" s="308"/>
      <c r="C46" s="311"/>
      <c r="D46" s="384"/>
      <c r="E46" s="385"/>
      <c r="F46" s="316">
        <v>-1000</v>
      </c>
      <c r="G46" s="290"/>
      <c r="H46" s="291"/>
      <c r="I46" s="239"/>
      <c r="J46" s="239"/>
      <c r="K46" s="873"/>
      <c r="L46" s="290">
        <v>1011783</v>
      </c>
      <c r="M46" s="291">
        <v>1011099</v>
      </c>
      <c r="N46" s="239">
        <f>L46-M46</f>
        <v>684</v>
      </c>
      <c r="O46" s="239">
        <f>$F46*N46</f>
        <v>-684000</v>
      </c>
      <c r="P46" s="873">
        <f>O46/1000000</f>
        <v>-0.68400000000000005</v>
      </c>
      <c r="Q46" s="559"/>
    </row>
    <row r="47" spans="1:17" s="378" customFormat="1" ht="15.95" customHeight="1">
      <c r="A47" s="307">
        <v>31</v>
      </c>
      <c r="B47" s="308" t="s">
        <v>364</v>
      </c>
      <c r="C47" s="311">
        <v>5128456</v>
      </c>
      <c r="D47" s="384" t="s">
        <v>12</v>
      </c>
      <c r="E47" s="385" t="s">
        <v>301</v>
      </c>
      <c r="F47" s="316">
        <v>-1000</v>
      </c>
      <c r="G47" s="290">
        <v>97159</v>
      </c>
      <c r="H47" s="291">
        <v>97159</v>
      </c>
      <c r="I47" s="239">
        <f>G47-H47</f>
        <v>0</v>
      </c>
      <c r="J47" s="239">
        <f>$F47*I47</f>
        <v>0</v>
      </c>
      <c r="K47" s="873">
        <f>J47/1000000</f>
        <v>0</v>
      </c>
      <c r="L47" s="290">
        <v>6211</v>
      </c>
      <c r="M47" s="291">
        <v>5467</v>
      </c>
      <c r="N47" s="239">
        <f>L47-M47</f>
        <v>744</v>
      </c>
      <c r="O47" s="239">
        <f>$F47*N47</f>
        <v>-744000</v>
      </c>
      <c r="P47" s="873">
        <f>O47/1000000</f>
        <v>-0.74399999999999999</v>
      </c>
      <c r="Q47" s="751"/>
    </row>
    <row r="48" spans="1:17" s="378" customFormat="1" ht="15.95" customHeight="1">
      <c r="A48" s="307">
        <v>32</v>
      </c>
      <c r="B48" s="308" t="s">
        <v>362</v>
      </c>
      <c r="C48" s="311">
        <v>4864830</v>
      </c>
      <c r="D48" s="384" t="s">
        <v>12</v>
      </c>
      <c r="E48" s="385" t="s">
        <v>301</v>
      </c>
      <c r="F48" s="316">
        <v>-5000</v>
      </c>
      <c r="G48" s="290">
        <v>3066</v>
      </c>
      <c r="H48" s="291">
        <v>3066</v>
      </c>
      <c r="I48" s="239">
        <f>G48-H48</f>
        <v>0</v>
      </c>
      <c r="J48" s="239">
        <f>$F48*I48</f>
        <v>0</v>
      </c>
      <c r="K48" s="873">
        <f>J48/1000000</f>
        <v>0</v>
      </c>
      <c r="L48" s="290">
        <v>439</v>
      </c>
      <c r="M48" s="291">
        <v>385</v>
      </c>
      <c r="N48" s="239">
        <f>L48-M48</f>
        <v>54</v>
      </c>
      <c r="O48" s="239">
        <f>$F48*N48</f>
        <v>-270000</v>
      </c>
      <c r="P48" s="873">
        <f>O48/1000000</f>
        <v>-0.27</v>
      </c>
      <c r="Q48" s="606"/>
    </row>
    <row r="49" spans="1:17" s="378" customFormat="1" ht="14.25" customHeight="1">
      <c r="A49" s="307"/>
      <c r="B49" s="310" t="s">
        <v>40</v>
      </c>
      <c r="C49" s="311"/>
      <c r="D49" s="36"/>
      <c r="E49" s="36"/>
      <c r="F49" s="316"/>
      <c r="G49" s="290"/>
      <c r="H49" s="291"/>
      <c r="I49" s="239"/>
      <c r="J49" s="239"/>
      <c r="K49" s="873"/>
      <c r="L49" s="290"/>
      <c r="M49" s="291"/>
      <c r="N49" s="239"/>
      <c r="O49" s="239"/>
      <c r="P49" s="873"/>
      <c r="Q49" s="382"/>
    </row>
    <row r="50" spans="1:17" s="378" customFormat="1" ht="14.25" customHeight="1">
      <c r="A50" s="307"/>
      <c r="B50" s="309" t="s">
        <v>17</v>
      </c>
      <c r="C50" s="311"/>
      <c r="D50" s="39"/>
      <c r="E50" s="39"/>
      <c r="F50" s="316"/>
      <c r="G50" s="290"/>
      <c r="H50" s="291"/>
      <c r="I50" s="239"/>
      <c r="J50" s="239"/>
      <c r="K50" s="873"/>
      <c r="L50" s="290"/>
      <c r="M50" s="291"/>
      <c r="N50" s="239"/>
      <c r="O50" s="239"/>
      <c r="P50" s="873"/>
      <c r="Q50" s="382"/>
    </row>
    <row r="51" spans="1:17" s="378" customFormat="1" ht="14.25" customHeight="1">
      <c r="A51" s="307">
        <v>33</v>
      </c>
      <c r="B51" s="308" t="s">
        <v>18</v>
      </c>
      <c r="C51" s="311">
        <v>4864899</v>
      </c>
      <c r="D51" s="384" t="s">
        <v>12</v>
      </c>
      <c r="E51" s="385" t="s">
        <v>301</v>
      </c>
      <c r="F51" s="316">
        <v>500</v>
      </c>
      <c r="G51" s="307">
        <v>973039</v>
      </c>
      <c r="H51" s="297">
        <v>973030</v>
      </c>
      <c r="I51" s="297">
        <f>G51-H51</f>
        <v>9</v>
      </c>
      <c r="J51" s="297">
        <f>$F51*I51</f>
        <v>4500</v>
      </c>
      <c r="K51" s="884">
        <f>J51/1000000</f>
        <v>4.4999999999999997E-3</v>
      </c>
      <c r="L51" s="307">
        <v>992114</v>
      </c>
      <c r="M51" s="297">
        <v>992095</v>
      </c>
      <c r="N51" s="297">
        <f>L51-M51</f>
        <v>19</v>
      </c>
      <c r="O51" s="297">
        <f>$F51*N51</f>
        <v>9500</v>
      </c>
      <c r="P51" s="884">
        <f>O51/1000000</f>
        <v>9.4999999999999998E-3</v>
      </c>
      <c r="Q51" s="830"/>
    </row>
    <row r="52" spans="1:17" s="378" customFormat="1" ht="15.95" customHeight="1">
      <c r="A52" s="307">
        <v>34</v>
      </c>
      <c r="B52" s="308" t="s">
        <v>19</v>
      </c>
      <c r="C52" s="311">
        <v>4864825</v>
      </c>
      <c r="D52" s="36" t="s">
        <v>12</v>
      </c>
      <c r="E52" s="37" t="s">
        <v>301</v>
      </c>
      <c r="F52" s="316">
        <v>133.33000000000001</v>
      </c>
      <c r="G52" s="290">
        <v>7199</v>
      </c>
      <c r="H52" s="291">
        <v>7168</v>
      </c>
      <c r="I52" s="239">
        <f>G52-H52</f>
        <v>31</v>
      </c>
      <c r="J52" s="239">
        <f>$F52*I52</f>
        <v>4133.2300000000005</v>
      </c>
      <c r="K52" s="873">
        <f>J52/1000000</f>
        <v>4.1332300000000008E-3</v>
      </c>
      <c r="L52" s="290">
        <v>8370</v>
      </c>
      <c r="M52" s="291">
        <v>8372</v>
      </c>
      <c r="N52" s="239">
        <f>L52-M52</f>
        <v>-2</v>
      </c>
      <c r="O52" s="239">
        <f>$F52*N52</f>
        <v>-266.66000000000003</v>
      </c>
      <c r="P52" s="873">
        <f>O52/1000000</f>
        <v>-2.6666E-4</v>
      </c>
      <c r="Q52" s="382"/>
    </row>
    <row r="53" spans="1:17" ht="15.95" customHeight="1">
      <c r="A53" s="307"/>
      <c r="B53" s="310" t="s">
        <v>110</v>
      </c>
      <c r="C53" s="311"/>
      <c r="D53" s="36"/>
      <c r="E53" s="36"/>
      <c r="F53" s="316"/>
      <c r="G53" s="290"/>
      <c r="H53" s="291"/>
      <c r="I53" s="333"/>
      <c r="J53" s="333"/>
      <c r="K53" s="897"/>
      <c r="L53" s="290"/>
      <c r="M53" s="291"/>
      <c r="N53" s="333"/>
      <c r="O53" s="333"/>
      <c r="P53" s="897"/>
      <c r="Q53" s="126"/>
    </row>
    <row r="54" spans="1:17" s="378" customFormat="1" ht="15.95" customHeight="1">
      <c r="A54" s="307">
        <v>35</v>
      </c>
      <c r="B54" s="308" t="s">
        <v>111</v>
      </c>
      <c r="C54" s="311">
        <v>4865137</v>
      </c>
      <c r="D54" s="36" t="s">
        <v>12</v>
      </c>
      <c r="E54" s="37" t="s">
        <v>301</v>
      </c>
      <c r="F54" s="316">
        <v>1000</v>
      </c>
      <c r="G54" s="290">
        <v>0</v>
      </c>
      <c r="H54" s="291">
        <v>0</v>
      </c>
      <c r="I54" s="239">
        <f>G54-H54</f>
        <v>0</v>
      </c>
      <c r="J54" s="239">
        <f>$F54*I54</f>
        <v>0</v>
      </c>
      <c r="K54" s="873">
        <f>J54/1000000</f>
        <v>0</v>
      </c>
      <c r="L54" s="290">
        <v>0</v>
      </c>
      <c r="M54" s="291">
        <v>0</v>
      </c>
      <c r="N54" s="239">
        <f>L54-M54</f>
        <v>0</v>
      </c>
      <c r="O54" s="239">
        <f>$F54*N54</f>
        <v>0</v>
      </c>
      <c r="P54" s="873">
        <f>O54/1000000</f>
        <v>0</v>
      </c>
      <c r="Q54" s="382"/>
    </row>
    <row r="55" spans="1:17" s="405" customFormat="1" ht="15.95" customHeight="1">
      <c r="A55" s="307">
        <v>36</v>
      </c>
      <c r="B55" s="279" t="s">
        <v>112</v>
      </c>
      <c r="C55" s="311">
        <v>4864828</v>
      </c>
      <c r="D55" s="39" t="s">
        <v>12</v>
      </c>
      <c r="E55" s="37" t="s">
        <v>301</v>
      </c>
      <c r="F55" s="316">
        <v>133</v>
      </c>
      <c r="G55" s="290">
        <v>992416</v>
      </c>
      <c r="H55" s="291">
        <v>992416</v>
      </c>
      <c r="I55" s="239">
        <f>G55-H55</f>
        <v>0</v>
      </c>
      <c r="J55" s="239">
        <f>$F55*I55</f>
        <v>0</v>
      </c>
      <c r="K55" s="873">
        <f>J55/1000000</f>
        <v>0</v>
      </c>
      <c r="L55" s="290">
        <v>2345</v>
      </c>
      <c r="M55" s="291">
        <v>3760</v>
      </c>
      <c r="N55" s="239">
        <f>L55-M55</f>
        <v>-1415</v>
      </c>
      <c r="O55" s="239">
        <f>$F55*N55</f>
        <v>-188195</v>
      </c>
      <c r="P55" s="873">
        <f>O55/1000000</f>
        <v>-0.188195</v>
      </c>
      <c r="Q55" s="805"/>
    </row>
    <row r="56" spans="1:17" s="378" customFormat="1" ht="15.95" customHeight="1">
      <c r="A56" s="307"/>
      <c r="B56" s="309" t="s">
        <v>396</v>
      </c>
      <c r="C56" s="311"/>
      <c r="D56" s="39"/>
      <c r="E56" s="37"/>
      <c r="F56" s="316"/>
      <c r="G56" s="290"/>
      <c r="H56" s="291"/>
      <c r="I56" s="239"/>
      <c r="J56" s="239"/>
      <c r="K56" s="873"/>
      <c r="L56" s="290"/>
      <c r="M56" s="291"/>
      <c r="N56" s="239"/>
      <c r="O56" s="239"/>
      <c r="P56" s="873"/>
      <c r="Q56" s="805"/>
    </row>
    <row r="57" spans="1:17" s="378" customFormat="1" ht="15.95" customHeight="1">
      <c r="A57" s="307">
        <v>37</v>
      </c>
      <c r="B57" s="279" t="s">
        <v>34</v>
      </c>
      <c r="C57" s="311">
        <v>5295145</v>
      </c>
      <c r="D57" s="39" t="s">
        <v>12</v>
      </c>
      <c r="E57" s="37" t="s">
        <v>301</v>
      </c>
      <c r="F57" s="316">
        <v>-1000</v>
      </c>
      <c r="G57" s="290">
        <v>975661</v>
      </c>
      <c r="H57" s="291">
        <v>975536</v>
      </c>
      <c r="I57" s="239">
        <f>G57-H57</f>
        <v>125</v>
      </c>
      <c r="J57" s="239">
        <f>$F57*I57</f>
        <v>-125000</v>
      </c>
      <c r="K57" s="873">
        <f>J57/1000000</f>
        <v>-0.125</v>
      </c>
      <c r="L57" s="290">
        <v>990269</v>
      </c>
      <c r="M57" s="291">
        <v>990271</v>
      </c>
      <c r="N57" s="239">
        <f>L57-M57</f>
        <v>-2</v>
      </c>
      <c r="O57" s="239">
        <f>$F57*N57</f>
        <v>2000</v>
      </c>
      <c r="P57" s="873">
        <f>O57/1000000</f>
        <v>2E-3</v>
      </c>
      <c r="Q57" s="805"/>
    </row>
    <row r="58" spans="1:17" s="408" customFormat="1" ht="15.95" customHeight="1" thickBot="1">
      <c r="A58" s="307">
        <v>38</v>
      </c>
      <c r="B58" s="279" t="s">
        <v>161</v>
      </c>
      <c r="C58" s="311">
        <v>5295146</v>
      </c>
      <c r="D58" s="311" t="s">
        <v>12</v>
      </c>
      <c r="E58" s="311" t="s">
        <v>301</v>
      </c>
      <c r="F58" s="316">
        <v>-1000</v>
      </c>
      <c r="G58" s="290">
        <v>962538</v>
      </c>
      <c r="H58" s="291">
        <v>962444</v>
      </c>
      <c r="I58" s="311">
        <f>G58-H58</f>
        <v>94</v>
      </c>
      <c r="J58" s="311">
        <f>$F58*I58</f>
        <v>-94000</v>
      </c>
      <c r="K58" s="850">
        <f>J58/1000000</f>
        <v>-9.4E-2</v>
      </c>
      <c r="L58" s="290">
        <v>969523</v>
      </c>
      <c r="M58" s="291">
        <v>969524</v>
      </c>
      <c r="N58" s="311">
        <f>L58-M58</f>
        <v>-1</v>
      </c>
      <c r="O58" s="311">
        <f>$F58*N58</f>
        <v>1000</v>
      </c>
      <c r="P58" s="850">
        <f>O58/1000000</f>
        <v>1E-3</v>
      </c>
      <c r="Q58" s="805"/>
    </row>
    <row r="59" spans="1:17" s="405" customFormat="1" ht="15.95" customHeight="1" thickTop="1">
      <c r="A59" s="307"/>
      <c r="B59" s="309" t="s">
        <v>474</v>
      </c>
      <c r="C59" s="311"/>
      <c r="D59" s="311"/>
      <c r="E59" s="311"/>
      <c r="F59" s="316"/>
      <c r="G59" s="290"/>
      <c r="H59" s="291"/>
      <c r="I59" s="311"/>
      <c r="J59" s="311"/>
      <c r="K59" s="884"/>
      <c r="L59" s="291"/>
      <c r="M59" s="291"/>
      <c r="N59" s="311"/>
      <c r="O59" s="311"/>
      <c r="P59" s="884"/>
      <c r="Q59" s="805"/>
    </row>
    <row r="60" spans="1:17" s="405" customFormat="1" ht="15.95" customHeight="1">
      <c r="A60" s="307">
        <v>39</v>
      </c>
      <c r="B60" s="308" t="s">
        <v>475</v>
      </c>
      <c r="C60" s="311" t="s">
        <v>477</v>
      </c>
      <c r="D60" s="296" t="s">
        <v>444</v>
      </c>
      <c r="E60" s="279" t="s">
        <v>301</v>
      </c>
      <c r="F60" s="316">
        <v>-1</v>
      </c>
      <c r="G60" s="290">
        <v>-1018000</v>
      </c>
      <c r="H60" s="291">
        <v>-898000</v>
      </c>
      <c r="I60" s="239">
        <f>G60-H60</f>
        <v>-120000</v>
      </c>
      <c r="J60" s="239">
        <f>$F60*I60</f>
        <v>120000</v>
      </c>
      <c r="K60" s="873">
        <f>J60/1000000</f>
        <v>0.12</v>
      </c>
      <c r="L60" s="290">
        <v>0</v>
      </c>
      <c r="M60" s="291">
        <v>0</v>
      </c>
      <c r="N60" s="239">
        <f>L60-M60</f>
        <v>0</v>
      </c>
      <c r="O60" s="239">
        <f>$F60*N60</f>
        <v>0</v>
      </c>
      <c r="P60" s="873">
        <f>O60/1000000</f>
        <v>0</v>
      </c>
      <c r="Q60" s="805"/>
    </row>
    <row r="61" spans="1:17" s="405" customFormat="1" ht="15.95" customHeight="1">
      <c r="A61" s="307">
        <v>40</v>
      </c>
      <c r="B61" s="308" t="s">
        <v>476</v>
      </c>
      <c r="C61" s="311" t="s">
        <v>478</v>
      </c>
      <c r="D61" s="296" t="s">
        <v>444</v>
      </c>
      <c r="E61" s="279" t="s">
        <v>301</v>
      </c>
      <c r="F61" s="316">
        <v>-1</v>
      </c>
      <c r="G61" s="290">
        <v>481000</v>
      </c>
      <c r="H61" s="291">
        <v>480000</v>
      </c>
      <c r="I61" s="311">
        <f>G61-H61</f>
        <v>1000</v>
      </c>
      <c r="J61" s="311">
        <f>$F61*I61</f>
        <v>-1000</v>
      </c>
      <c r="K61" s="850">
        <f>J61/1000000</f>
        <v>-1E-3</v>
      </c>
      <c r="L61" s="290">
        <v>0</v>
      </c>
      <c r="M61" s="291">
        <v>0</v>
      </c>
      <c r="N61" s="311">
        <f>L61-M61</f>
        <v>0</v>
      </c>
      <c r="O61" s="311">
        <f>$F61*N61</f>
        <v>0</v>
      </c>
      <c r="P61" s="850">
        <f>O61/1000000</f>
        <v>0</v>
      </c>
      <c r="Q61" s="805"/>
    </row>
    <row r="62" spans="1:17" s="643" customFormat="1" ht="6" customHeight="1" thickBot="1">
      <c r="A62" s="561"/>
      <c r="B62" s="600"/>
      <c r="C62" s="312"/>
      <c r="D62" s="887"/>
      <c r="E62" s="410"/>
      <c r="F62" s="888"/>
      <c r="G62" s="380"/>
      <c r="H62" s="381"/>
      <c r="I62" s="889"/>
      <c r="J62" s="889"/>
      <c r="K62" s="898"/>
      <c r="L62" s="381"/>
      <c r="M62" s="381"/>
      <c r="N62" s="889"/>
      <c r="O62" s="889"/>
      <c r="P62" s="898"/>
      <c r="Q62" s="452"/>
    </row>
    <row r="63" spans="1:17" s="378" customFormat="1" ht="15" customHeight="1" thickTop="1">
      <c r="B63" s="15" t="s">
        <v>128</v>
      </c>
      <c r="F63" s="485"/>
      <c r="G63" s="291"/>
      <c r="H63" s="291"/>
      <c r="I63" s="444"/>
      <c r="J63" s="444"/>
      <c r="K63" s="899">
        <f>SUM(K8:K62)-K32</f>
        <v>-1.2935277699999999</v>
      </c>
      <c r="N63" s="444"/>
      <c r="O63" s="444"/>
      <c r="P63" s="899">
        <f>SUM(P8:P62)-P32</f>
        <v>-1.9022138900000005</v>
      </c>
    </row>
    <row r="64" spans="1:17" s="378" customFormat="1" ht="1.5" customHeight="1">
      <c r="B64" s="15"/>
      <c r="F64" s="485"/>
      <c r="G64" s="291"/>
      <c r="H64" s="291"/>
      <c r="I64" s="444"/>
      <c r="J64" s="444"/>
      <c r="K64" s="900"/>
      <c r="N64" s="444"/>
      <c r="O64" s="444"/>
      <c r="P64" s="900"/>
    </row>
    <row r="65" spans="1:17" s="378" customFormat="1" ht="16.5">
      <c r="B65" s="15" t="s">
        <v>129</v>
      </c>
      <c r="F65" s="485"/>
      <c r="G65" s="291"/>
      <c r="H65" s="291"/>
      <c r="I65" s="444"/>
      <c r="J65" s="444"/>
      <c r="K65" s="899">
        <f>SUM(K63:K64)</f>
        <v>-1.2935277699999999</v>
      </c>
      <c r="N65" s="444"/>
      <c r="O65" s="444"/>
      <c r="P65" s="899">
        <f>SUM(P63:P64)</f>
        <v>-1.9022138900000005</v>
      </c>
    </row>
    <row r="66" spans="1:17" s="378" customFormat="1" ht="15">
      <c r="F66" s="485"/>
      <c r="G66" s="291"/>
      <c r="H66" s="291"/>
      <c r="K66" s="547"/>
      <c r="P66" s="547"/>
    </row>
    <row r="67" spans="1:17" s="378" customFormat="1" ht="15">
      <c r="F67" s="485"/>
      <c r="G67" s="291"/>
      <c r="H67" s="291"/>
      <c r="K67" s="547"/>
      <c r="P67" s="547"/>
      <c r="Q67" s="665" t="str">
        <f>NDPL!$Q$1</f>
        <v>SEPTEMBER-2023</v>
      </c>
    </row>
    <row r="68" spans="1:17" s="378" customFormat="1" ht="15">
      <c r="F68" s="485"/>
      <c r="G68" s="291"/>
      <c r="H68" s="291"/>
      <c r="K68" s="547"/>
      <c r="P68" s="547"/>
    </row>
    <row r="69" spans="1:17" s="378" customFormat="1" ht="15">
      <c r="F69" s="485"/>
      <c r="G69" s="291"/>
      <c r="H69" s="291"/>
      <c r="K69" s="547"/>
      <c r="P69" s="547"/>
      <c r="Q69" s="665"/>
    </row>
    <row r="70" spans="1:17" s="378" customFormat="1" ht="18.75" thickBot="1">
      <c r="A70" s="80" t="s">
        <v>219</v>
      </c>
      <c r="F70" s="485"/>
      <c r="G70" s="666"/>
      <c r="H70" s="666"/>
      <c r="I70" s="41" t="s">
        <v>7</v>
      </c>
      <c r="J70" s="405"/>
      <c r="K70" s="848"/>
      <c r="L70" s="405"/>
      <c r="M70" s="405"/>
      <c r="N70" s="41" t="s">
        <v>349</v>
      </c>
      <c r="O70" s="405"/>
      <c r="P70" s="848"/>
    </row>
    <row r="71" spans="1:17" s="378" customFormat="1" ht="39.75" thickTop="1" thickBot="1">
      <c r="A71" s="421" t="s">
        <v>8</v>
      </c>
      <c r="B71" s="422" t="s">
        <v>9</v>
      </c>
      <c r="C71" s="423" t="s">
        <v>1</v>
      </c>
      <c r="D71" s="423" t="s">
        <v>2</v>
      </c>
      <c r="E71" s="423" t="s">
        <v>3</v>
      </c>
      <c r="F71" s="423" t="s">
        <v>10</v>
      </c>
      <c r="G71" s="421" t="str">
        <f>NDPL!G5</f>
        <v>FINAL READING 30/09/2023</v>
      </c>
      <c r="H71" s="423" t="str">
        <f>NDPL!H5</f>
        <v>INTIAL READING 01/09/2023</v>
      </c>
      <c r="I71" s="423" t="s">
        <v>4</v>
      </c>
      <c r="J71" s="423" t="s">
        <v>5</v>
      </c>
      <c r="K71" s="869" t="s">
        <v>6</v>
      </c>
      <c r="L71" s="421" t="str">
        <f>NDPL!G5</f>
        <v>FINAL READING 30/09/2023</v>
      </c>
      <c r="M71" s="423" t="str">
        <f>NDPL!H5</f>
        <v>INTIAL READING 01/09/2023</v>
      </c>
      <c r="N71" s="423" t="s">
        <v>4</v>
      </c>
      <c r="O71" s="423" t="s">
        <v>5</v>
      </c>
      <c r="P71" s="869" t="s">
        <v>6</v>
      </c>
      <c r="Q71" s="439" t="s">
        <v>266</v>
      </c>
    </row>
    <row r="72" spans="1:17" s="378" customFormat="1" ht="17.25" thickTop="1" thickBot="1">
      <c r="A72" s="651"/>
      <c r="B72" s="667"/>
      <c r="C72" s="651"/>
      <c r="D72" s="651"/>
      <c r="E72" s="651"/>
      <c r="F72" s="668"/>
      <c r="G72" s="651"/>
      <c r="H72" s="651"/>
      <c r="I72" s="651"/>
      <c r="J72" s="651"/>
      <c r="K72" s="901"/>
      <c r="L72" s="651"/>
      <c r="M72" s="651"/>
      <c r="N72" s="651"/>
      <c r="O72" s="651"/>
      <c r="P72" s="901"/>
    </row>
    <row r="73" spans="1:17" s="378" customFormat="1" ht="15.95" customHeight="1" thickTop="1">
      <c r="A73" s="305"/>
      <c r="B73" s="306" t="s">
        <v>116</v>
      </c>
      <c r="C73" s="32"/>
      <c r="D73" s="32"/>
      <c r="E73" s="32"/>
      <c r="F73" s="280"/>
      <c r="G73" s="25"/>
      <c r="H73" s="387"/>
      <c r="I73" s="387"/>
      <c r="J73" s="387"/>
      <c r="K73" s="851"/>
      <c r="L73" s="25"/>
      <c r="M73" s="387"/>
      <c r="N73" s="387"/>
      <c r="O73" s="387"/>
      <c r="P73" s="851"/>
      <c r="Q73" s="443"/>
    </row>
    <row r="74" spans="1:17" s="378" customFormat="1" ht="15.95" customHeight="1">
      <c r="A74" s="307">
        <v>1</v>
      </c>
      <c r="B74" s="308" t="s">
        <v>14</v>
      </c>
      <c r="C74" s="311">
        <v>4864977</v>
      </c>
      <c r="D74" s="36" t="s">
        <v>12</v>
      </c>
      <c r="E74" s="37" t="s">
        <v>301</v>
      </c>
      <c r="F74" s="316">
        <v>-1000</v>
      </c>
      <c r="G74" s="290">
        <v>625</v>
      </c>
      <c r="H74" s="291">
        <v>625</v>
      </c>
      <c r="I74" s="291">
        <f>G74-H74</f>
        <v>0</v>
      </c>
      <c r="J74" s="291">
        <f>$F74*I74</f>
        <v>0</v>
      </c>
      <c r="K74" s="844">
        <f>J74/1000000</f>
        <v>0</v>
      </c>
      <c r="L74" s="290">
        <v>375</v>
      </c>
      <c r="M74" s="291">
        <v>361</v>
      </c>
      <c r="N74" s="291">
        <f>L74-M74</f>
        <v>14</v>
      </c>
      <c r="O74" s="291">
        <f>$F74*N74</f>
        <v>-14000</v>
      </c>
      <c r="P74" s="844">
        <f>O74/1000000</f>
        <v>-1.4E-2</v>
      </c>
      <c r="Q74" s="390"/>
    </row>
    <row r="75" spans="1:17" s="378" customFormat="1" ht="15.95" customHeight="1">
      <c r="A75" s="307">
        <v>2</v>
      </c>
      <c r="B75" s="308" t="s">
        <v>15</v>
      </c>
      <c r="C75" s="311">
        <v>5295153</v>
      </c>
      <c r="D75" s="36" t="s">
        <v>12</v>
      </c>
      <c r="E75" s="37" t="s">
        <v>301</v>
      </c>
      <c r="F75" s="316">
        <v>-1000</v>
      </c>
      <c r="G75" s="290">
        <v>982098</v>
      </c>
      <c r="H75" s="291">
        <v>982098</v>
      </c>
      <c r="I75" s="291">
        <f>G75-H75</f>
        <v>0</v>
      </c>
      <c r="J75" s="291">
        <f>$F75*I75</f>
        <v>0</v>
      </c>
      <c r="K75" s="844">
        <f>J75/1000000</f>
        <v>0</v>
      </c>
      <c r="L75" s="290">
        <v>934023</v>
      </c>
      <c r="M75" s="291">
        <v>933960</v>
      </c>
      <c r="N75" s="291">
        <f>L75-M75</f>
        <v>63</v>
      </c>
      <c r="O75" s="291">
        <f>$F75*N75</f>
        <v>-63000</v>
      </c>
      <c r="P75" s="844">
        <f>O75/1000000</f>
        <v>-6.3E-2</v>
      </c>
      <c r="Q75" s="382"/>
    </row>
    <row r="76" spans="1:17" s="378" customFormat="1" ht="15">
      <c r="A76" s="307">
        <v>3</v>
      </c>
      <c r="B76" s="308" t="s">
        <v>16</v>
      </c>
      <c r="C76" s="311">
        <v>5100230</v>
      </c>
      <c r="D76" s="36" t="s">
        <v>12</v>
      </c>
      <c r="E76" s="37" t="s">
        <v>301</v>
      </c>
      <c r="F76" s="316">
        <v>-1000</v>
      </c>
      <c r="G76" s="290">
        <v>247</v>
      </c>
      <c r="H76" s="291">
        <v>247</v>
      </c>
      <c r="I76" s="291">
        <f>G76-H76</f>
        <v>0</v>
      </c>
      <c r="J76" s="291">
        <f>$F76*I76</f>
        <v>0</v>
      </c>
      <c r="K76" s="844">
        <f>J76/1000000</f>
        <v>0</v>
      </c>
      <c r="L76" s="290">
        <v>59</v>
      </c>
      <c r="M76" s="291">
        <v>62</v>
      </c>
      <c r="N76" s="291">
        <f>L76-M76</f>
        <v>-3</v>
      </c>
      <c r="O76" s="291">
        <f>$F76*N76</f>
        <v>3000</v>
      </c>
      <c r="P76" s="844">
        <f>O76/1000000</f>
        <v>3.0000000000000001E-3</v>
      </c>
      <c r="Q76" s="379"/>
    </row>
    <row r="77" spans="1:17" s="378" customFormat="1" ht="15">
      <c r="A77" s="307">
        <v>4</v>
      </c>
      <c r="B77" s="308" t="s">
        <v>151</v>
      </c>
      <c r="C77" s="311">
        <v>4864812</v>
      </c>
      <c r="D77" s="36" t="s">
        <v>12</v>
      </c>
      <c r="E77" s="37" t="s">
        <v>301</v>
      </c>
      <c r="F77" s="316">
        <v>-1000</v>
      </c>
      <c r="G77" s="290">
        <v>2327</v>
      </c>
      <c r="H77" s="291">
        <v>2350</v>
      </c>
      <c r="I77" s="291">
        <f>G77-H77</f>
        <v>-23</v>
      </c>
      <c r="J77" s="291">
        <f>$F77*I77</f>
        <v>23000</v>
      </c>
      <c r="K77" s="844">
        <f>J77/1000000</f>
        <v>2.3E-2</v>
      </c>
      <c r="L77" s="290">
        <v>999755</v>
      </c>
      <c r="M77" s="291">
        <v>999759</v>
      </c>
      <c r="N77" s="291">
        <f>L77-M77</f>
        <v>-4</v>
      </c>
      <c r="O77" s="291">
        <f>$F77*N77</f>
        <v>4000</v>
      </c>
      <c r="P77" s="844">
        <f>O77/1000000</f>
        <v>4.0000000000000001E-3</v>
      </c>
      <c r="Q77" s="622"/>
    </row>
    <row r="78" spans="1:17" s="378" customFormat="1" ht="15.95" customHeight="1">
      <c r="A78" s="307"/>
      <c r="B78" s="309" t="s">
        <v>117</v>
      </c>
      <c r="C78" s="311"/>
      <c r="D78" s="39"/>
      <c r="E78" s="39"/>
      <c r="F78" s="316"/>
      <c r="G78" s="290"/>
      <c r="H78" s="291"/>
      <c r="I78" s="393"/>
      <c r="J78" s="393"/>
      <c r="K78" s="902"/>
      <c r="L78" s="290"/>
      <c r="M78" s="291"/>
      <c r="N78" s="393"/>
      <c r="O78" s="393"/>
      <c r="P78" s="902"/>
      <c r="Q78" s="382"/>
    </row>
    <row r="79" spans="1:17" s="378" customFormat="1" ht="15" customHeight="1">
      <c r="A79" s="307">
        <v>5</v>
      </c>
      <c r="B79" s="308" t="s">
        <v>118</v>
      </c>
      <c r="C79" s="311">
        <v>4864978</v>
      </c>
      <c r="D79" s="36" t="s">
        <v>12</v>
      </c>
      <c r="E79" s="37" t="s">
        <v>301</v>
      </c>
      <c r="F79" s="316">
        <v>-1000</v>
      </c>
      <c r="G79" s="290">
        <v>41751</v>
      </c>
      <c r="H79" s="291">
        <v>41747</v>
      </c>
      <c r="I79" s="393">
        <f t="shared" ref="I79:I85" si="12">G79-H79</f>
        <v>4</v>
      </c>
      <c r="J79" s="393">
        <f t="shared" ref="J79:J85" si="13">$F79*I79</f>
        <v>-4000</v>
      </c>
      <c r="K79" s="902">
        <f t="shared" ref="K79:K85" si="14">J79/1000000</f>
        <v>-4.0000000000000001E-3</v>
      </c>
      <c r="L79" s="290">
        <v>998844</v>
      </c>
      <c r="M79" s="291">
        <v>998737</v>
      </c>
      <c r="N79" s="393">
        <f t="shared" ref="N79:N85" si="15">L79-M79</f>
        <v>107</v>
      </c>
      <c r="O79" s="393">
        <f t="shared" ref="O79:O85" si="16">$F79*N79</f>
        <v>-107000</v>
      </c>
      <c r="P79" s="902">
        <f t="shared" ref="P79:P85" si="17">O79/1000000</f>
        <v>-0.107</v>
      </c>
      <c r="Q79" s="382"/>
    </row>
    <row r="80" spans="1:17" s="378" customFormat="1" ht="15" customHeight="1">
      <c r="A80" s="307">
        <v>6</v>
      </c>
      <c r="B80" s="308" t="s">
        <v>119</v>
      </c>
      <c r="C80" s="311">
        <v>5128466</v>
      </c>
      <c r="D80" s="36" t="s">
        <v>12</v>
      </c>
      <c r="E80" s="37" t="s">
        <v>301</v>
      </c>
      <c r="F80" s="316">
        <v>-500</v>
      </c>
      <c r="G80" s="290">
        <v>24748</v>
      </c>
      <c r="H80" s="291">
        <v>24717</v>
      </c>
      <c r="I80" s="393">
        <f t="shared" si="12"/>
        <v>31</v>
      </c>
      <c r="J80" s="393">
        <f t="shared" si="13"/>
        <v>-15500</v>
      </c>
      <c r="K80" s="902">
        <f t="shared" si="14"/>
        <v>-1.55E-2</v>
      </c>
      <c r="L80" s="290">
        <v>1462</v>
      </c>
      <c r="M80" s="291">
        <v>1366</v>
      </c>
      <c r="N80" s="393">
        <f t="shared" si="15"/>
        <v>96</v>
      </c>
      <c r="O80" s="393">
        <f t="shared" si="16"/>
        <v>-48000</v>
      </c>
      <c r="P80" s="902">
        <f t="shared" si="17"/>
        <v>-4.8000000000000001E-2</v>
      </c>
      <c r="Q80" s="382"/>
    </row>
    <row r="81" spans="1:17" s="378" customFormat="1" ht="15" customHeight="1">
      <c r="A81" s="307">
        <v>7</v>
      </c>
      <c r="B81" s="308" t="s">
        <v>120</v>
      </c>
      <c r="C81" s="311">
        <v>4864973</v>
      </c>
      <c r="D81" s="36" t="s">
        <v>12</v>
      </c>
      <c r="E81" s="37" t="s">
        <v>301</v>
      </c>
      <c r="F81" s="316">
        <v>-1000</v>
      </c>
      <c r="G81" s="290">
        <v>415</v>
      </c>
      <c r="H81" s="291">
        <v>423</v>
      </c>
      <c r="I81" s="393">
        <f t="shared" si="12"/>
        <v>-8</v>
      </c>
      <c r="J81" s="393">
        <f t="shared" si="13"/>
        <v>8000</v>
      </c>
      <c r="K81" s="902">
        <f t="shared" si="14"/>
        <v>8.0000000000000002E-3</v>
      </c>
      <c r="L81" s="290">
        <v>47</v>
      </c>
      <c r="M81" s="291">
        <v>33</v>
      </c>
      <c r="N81" s="393">
        <f t="shared" si="15"/>
        <v>14</v>
      </c>
      <c r="O81" s="393">
        <f t="shared" si="16"/>
        <v>-14000</v>
      </c>
      <c r="P81" s="902">
        <f t="shared" si="17"/>
        <v>-1.4E-2</v>
      </c>
      <c r="Q81" s="382"/>
    </row>
    <row r="82" spans="1:17" s="412" customFormat="1" ht="15" customHeight="1">
      <c r="A82" s="827">
        <v>8</v>
      </c>
      <c r="B82" s="828" t="s">
        <v>509</v>
      </c>
      <c r="C82" s="886">
        <v>4865001</v>
      </c>
      <c r="D82" s="57" t="s">
        <v>12</v>
      </c>
      <c r="E82" s="58" t="s">
        <v>301</v>
      </c>
      <c r="F82" s="316">
        <v>-1000</v>
      </c>
      <c r="G82" s="290">
        <v>999986</v>
      </c>
      <c r="H82" s="291">
        <v>999989</v>
      </c>
      <c r="I82" s="393">
        <f t="shared" si="12"/>
        <v>-3</v>
      </c>
      <c r="J82" s="393">
        <f t="shared" si="13"/>
        <v>3000</v>
      </c>
      <c r="K82" s="902">
        <f t="shared" si="14"/>
        <v>3.0000000000000001E-3</v>
      </c>
      <c r="L82" s="290">
        <v>999911</v>
      </c>
      <c r="M82" s="291">
        <v>999933</v>
      </c>
      <c r="N82" s="393">
        <f t="shared" si="15"/>
        <v>-22</v>
      </c>
      <c r="O82" s="393">
        <f t="shared" si="16"/>
        <v>22000</v>
      </c>
      <c r="P82" s="902">
        <f t="shared" si="17"/>
        <v>2.1999999999999999E-2</v>
      </c>
      <c r="Q82" s="508" t="s">
        <v>524</v>
      </c>
    </row>
    <row r="83" spans="1:17" s="412" customFormat="1" ht="15" customHeight="1">
      <c r="A83" s="827"/>
      <c r="B83" s="828"/>
      <c r="C83" s="886"/>
      <c r="D83" s="57"/>
      <c r="E83" s="58"/>
      <c r="F83" s="316"/>
      <c r="G83" s="290"/>
      <c r="H83" s="291"/>
      <c r="I83" s="393"/>
      <c r="J83" s="393"/>
      <c r="K83" s="902">
        <v>9.1E-4</v>
      </c>
      <c r="L83" s="290"/>
      <c r="M83" s="291"/>
      <c r="N83" s="393"/>
      <c r="O83" s="393"/>
      <c r="P83" s="902">
        <v>7.3000000000000001E-3</v>
      </c>
      <c r="Q83" s="508" t="s">
        <v>517</v>
      </c>
    </row>
    <row r="84" spans="1:17" s="412" customFormat="1" ht="15" customHeight="1">
      <c r="A84" s="827"/>
      <c r="B84" s="828"/>
      <c r="C84" s="886">
        <v>5128414</v>
      </c>
      <c r="D84" s="57" t="s">
        <v>12</v>
      </c>
      <c r="E84" s="58" t="s">
        <v>301</v>
      </c>
      <c r="F84" s="316">
        <v>-1000</v>
      </c>
      <c r="G84" s="290">
        <v>0</v>
      </c>
      <c r="H84" s="291">
        <v>0</v>
      </c>
      <c r="I84" s="393">
        <f>G84-H84</f>
        <v>0</v>
      </c>
      <c r="J84" s="393">
        <f>$F84*I84</f>
        <v>0</v>
      </c>
      <c r="K84" s="902">
        <f>J84/1000000</f>
        <v>0</v>
      </c>
      <c r="L84" s="290">
        <v>999998</v>
      </c>
      <c r="M84" s="291">
        <v>1000000</v>
      </c>
      <c r="N84" s="393">
        <f>L84-M84</f>
        <v>-2</v>
      </c>
      <c r="O84" s="393">
        <f>$F84*N84</f>
        <v>2000</v>
      </c>
      <c r="P84" s="902">
        <f>O84/1000000</f>
        <v>2E-3</v>
      </c>
      <c r="Q84" s="508" t="s">
        <v>508</v>
      </c>
    </row>
    <row r="85" spans="1:17" s="378" customFormat="1" ht="15.75" customHeight="1">
      <c r="A85" s="307">
        <v>9</v>
      </c>
      <c r="B85" s="308" t="s">
        <v>121</v>
      </c>
      <c r="C85" s="311">
        <v>4865024</v>
      </c>
      <c r="D85" s="36" t="s">
        <v>12</v>
      </c>
      <c r="E85" s="37" t="s">
        <v>301</v>
      </c>
      <c r="F85" s="316">
        <v>-1000</v>
      </c>
      <c r="G85" s="290">
        <v>1903</v>
      </c>
      <c r="H85" s="291">
        <v>1912</v>
      </c>
      <c r="I85" s="291">
        <f t="shared" si="12"/>
        <v>-9</v>
      </c>
      <c r="J85" s="291">
        <f t="shared" si="13"/>
        <v>9000</v>
      </c>
      <c r="K85" s="844">
        <f t="shared" si="14"/>
        <v>8.9999999999999993E-3</v>
      </c>
      <c r="L85" s="290">
        <v>97</v>
      </c>
      <c r="M85" s="291">
        <v>81</v>
      </c>
      <c r="N85" s="291">
        <f t="shared" si="15"/>
        <v>16</v>
      </c>
      <c r="O85" s="291">
        <f t="shared" si="16"/>
        <v>-16000</v>
      </c>
      <c r="P85" s="844">
        <f t="shared" si="17"/>
        <v>-1.6E-2</v>
      </c>
      <c r="Q85" s="622"/>
    </row>
    <row r="86" spans="1:17" s="378" customFormat="1" ht="15.75" customHeight="1">
      <c r="A86" s="307"/>
      <c r="B86" s="310" t="s">
        <v>122</v>
      </c>
      <c r="C86" s="311"/>
      <c r="D86" s="36"/>
      <c r="E86" s="36"/>
      <c r="F86" s="316"/>
      <c r="G86" s="290"/>
      <c r="H86" s="291"/>
      <c r="I86" s="393"/>
      <c r="J86" s="393"/>
      <c r="K86" s="902"/>
      <c r="L86" s="290"/>
      <c r="M86" s="291"/>
      <c r="N86" s="393"/>
      <c r="O86" s="393"/>
      <c r="P86" s="902"/>
      <c r="Q86" s="382"/>
    </row>
    <row r="87" spans="1:17" s="378" customFormat="1" ht="15.95" customHeight="1">
      <c r="A87" s="307">
        <v>10</v>
      </c>
      <c r="B87" s="308" t="s">
        <v>123</v>
      </c>
      <c r="C87" s="311">
        <v>5128441</v>
      </c>
      <c r="D87" s="36" t="s">
        <v>12</v>
      </c>
      <c r="E87" s="37" t="s">
        <v>301</v>
      </c>
      <c r="F87" s="316">
        <v>-1000</v>
      </c>
      <c r="G87" s="290">
        <v>52</v>
      </c>
      <c r="H87" s="291">
        <v>52</v>
      </c>
      <c r="I87" s="393">
        <f>G87-H87</f>
        <v>0</v>
      </c>
      <c r="J87" s="393">
        <f>$F87*I87</f>
        <v>0</v>
      </c>
      <c r="K87" s="902">
        <f>J87/1000000</f>
        <v>0</v>
      </c>
      <c r="L87" s="290">
        <v>857</v>
      </c>
      <c r="M87" s="291">
        <v>295</v>
      </c>
      <c r="N87" s="393">
        <f>L87-M87</f>
        <v>562</v>
      </c>
      <c r="O87" s="393">
        <f>$F87*N87</f>
        <v>-562000</v>
      </c>
      <c r="P87" s="902">
        <f>O87/1000000</f>
        <v>-0.56200000000000006</v>
      </c>
      <c r="Q87" s="508"/>
    </row>
    <row r="88" spans="1:17" s="378" customFormat="1" ht="15.95" customHeight="1">
      <c r="A88" s="307">
        <v>11</v>
      </c>
      <c r="B88" s="308" t="s">
        <v>124</v>
      </c>
      <c r="C88" s="311">
        <v>5128429</v>
      </c>
      <c r="D88" s="36" t="s">
        <v>12</v>
      </c>
      <c r="E88" s="37" t="s">
        <v>301</v>
      </c>
      <c r="F88" s="316">
        <v>-1000</v>
      </c>
      <c r="G88" s="290">
        <v>1157</v>
      </c>
      <c r="H88" s="291">
        <v>1157</v>
      </c>
      <c r="I88" s="393">
        <f>G88-H88</f>
        <v>0</v>
      </c>
      <c r="J88" s="393">
        <f>$F88*I88</f>
        <v>0</v>
      </c>
      <c r="K88" s="902">
        <f>J88/1000000</f>
        <v>0</v>
      </c>
      <c r="L88" s="290">
        <v>1505</v>
      </c>
      <c r="M88" s="291">
        <v>857</v>
      </c>
      <c r="N88" s="393">
        <f>L88-M88</f>
        <v>648</v>
      </c>
      <c r="O88" s="393">
        <f>$F88*N88</f>
        <v>-648000</v>
      </c>
      <c r="P88" s="902">
        <f>O88/1000000</f>
        <v>-0.64800000000000002</v>
      </c>
      <c r="Q88" s="390"/>
    </row>
    <row r="89" spans="1:17" s="378" customFormat="1" ht="15.95" customHeight="1">
      <c r="A89" s="307"/>
      <c r="B89" s="309" t="s">
        <v>125</v>
      </c>
      <c r="C89" s="311"/>
      <c r="D89" s="39"/>
      <c r="E89" s="39"/>
      <c r="F89" s="316"/>
      <c r="G89" s="290"/>
      <c r="H89" s="291"/>
      <c r="I89" s="393"/>
      <c r="J89" s="393"/>
      <c r="K89" s="902"/>
      <c r="L89" s="290"/>
      <c r="M89" s="291"/>
      <c r="N89" s="393"/>
      <c r="O89" s="393"/>
      <c r="P89" s="902"/>
      <c r="Q89" s="382"/>
    </row>
    <row r="90" spans="1:17" s="378" customFormat="1" ht="19.5" customHeight="1">
      <c r="A90" s="307">
        <v>12</v>
      </c>
      <c r="B90" s="308" t="s">
        <v>126</v>
      </c>
      <c r="C90" s="311">
        <v>4864838</v>
      </c>
      <c r="D90" s="36" t="s">
        <v>12</v>
      </c>
      <c r="E90" s="37" t="s">
        <v>301</v>
      </c>
      <c r="F90" s="316">
        <v>-5000</v>
      </c>
      <c r="G90" s="290">
        <v>14052</v>
      </c>
      <c r="H90" s="291">
        <v>14045</v>
      </c>
      <c r="I90" s="393">
        <f>G90-H90</f>
        <v>7</v>
      </c>
      <c r="J90" s="393">
        <f>$F90*I90</f>
        <v>-35000</v>
      </c>
      <c r="K90" s="902">
        <f>J90/1000000</f>
        <v>-3.5000000000000003E-2</v>
      </c>
      <c r="L90" s="290">
        <v>744</v>
      </c>
      <c r="M90" s="291">
        <v>602</v>
      </c>
      <c r="N90" s="393">
        <f>L90-M90</f>
        <v>142</v>
      </c>
      <c r="O90" s="393">
        <f>$F90*N90</f>
        <v>-710000</v>
      </c>
      <c r="P90" s="902">
        <f>O90/1000000</f>
        <v>-0.71</v>
      </c>
      <c r="Q90" s="389"/>
    </row>
    <row r="91" spans="1:17" s="378" customFormat="1" ht="19.5" customHeight="1">
      <c r="A91" s="307">
        <v>13</v>
      </c>
      <c r="B91" s="308" t="s">
        <v>127</v>
      </c>
      <c r="C91" s="311">
        <v>4864929</v>
      </c>
      <c r="D91" s="36" t="s">
        <v>12</v>
      </c>
      <c r="E91" s="37" t="s">
        <v>301</v>
      </c>
      <c r="F91" s="316">
        <v>-1000</v>
      </c>
      <c r="G91" s="290">
        <v>30496</v>
      </c>
      <c r="H91" s="291">
        <v>30394</v>
      </c>
      <c r="I91" s="291">
        <f>G91-H91</f>
        <v>102</v>
      </c>
      <c r="J91" s="291">
        <f>$F91*I91</f>
        <v>-102000</v>
      </c>
      <c r="K91" s="844">
        <f>J91/1000000</f>
        <v>-0.10199999999999999</v>
      </c>
      <c r="L91" s="290">
        <v>484</v>
      </c>
      <c r="M91" s="291">
        <v>478</v>
      </c>
      <c r="N91" s="291">
        <f>L91-M91</f>
        <v>6</v>
      </c>
      <c r="O91" s="291">
        <f>$F91*N91</f>
        <v>-6000</v>
      </c>
      <c r="P91" s="844">
        <f>O91/1000000</f>
        <v>-6.0000000000000001E-3</v>
      </c>
      <c r="Q91" s="389"/>
    </row>
    <row r="92" spans="1:17" s="378" customFormat="1" ht="19.5" customHeight="1">
      <c r="A92" s="307">
        <v>14</v>
      </c>
      <c r="B92" s="308" t="s">
        <v>363</v>
      </c>
      <c r="C92" s="311">
        <v>4864931</v>
      </c>
      <c r="D92" s="36" t="s">
        <v>12</v>
      </c>
      <c r="E92" s="37" t="s">
        <v>301</v>
      </c>
      <c r="F92" s="316">
        <v>-1000</v>
      </c>
      <c r="G92" s="290">
        <v>10767</v>
      </c>
      <c r="H92" s="291">
        <v>10462</v>
      </c>
      <c r="I92" s="291">
        <f>G92-H92</f>
        <v>305</v>
      </c>
      <c r="J92" s="291">
        <f>$F92*I92</f>
        <v>-305000</v>
      </c>
      <c r="K92" s="844">
        <f>J92/1000000</f>
        <v>-0.30499999999999999</v>
      </c>
      <c r="L92" s="290">
        <v>912</v>
      </c>
      <c r="M92" s="291">
        <v>913</v>
      </c>
      <c r="N92" s="291">
        <f>L92-M92</f>
        <v>-1</v>
      </c>
      <c r="O92" s="291">
        <f>$F92*N92</f>
        <v>1000</v>
      </c>
      <c r="P92" s="844">
        <f>O92/1000000</f>
        <v>1E-3</v>
      </c>
      <c r="Q92" s="382"/>
    </row>
    <row r="93" spans="1:17" s="408" customFormat="1" ht="15.75" thickBot="1">
      <c r="A93" s="561"/>
      <c r="B93" s="624"/>
      <c r="C93" s="312"/>
      <c r="D93" s="81"/>
      <c r="E93" s="410"/>
      <c r="F93" s="312"/>
      <c r="G93" s="380"/>
      <c r="H93" s="381"/>
      <c r="I93" s="381"/>
      <c r="J93" s="381"/>
      <c r="K93" s="903"/>
      <c r="L93" s="380"/>
      <c r="M93" s="381"/>
      <c r="N93" s="381"/>
      <c r="O93" s="381"/>
      <c r="P93" s="903"/>
      <c r="Q93" s="625"/>
    </row>
    <row r="94" spans="1:17" ht="18.75" thickTop="1">
      <c r="A94" s="378"/>
      <c r="B94" s="260" t="s">
        <v>221</v>
      </c>
      <c r="C94" s="378"/>
      <c r="D94" s="378"/>
      <c r="E94" s="378"/>
      <c r="F94" s="485"/>
      <c r="G94" s="378"/>
      <c r="H94" s="378"/>
      <c r="I94" s="444"/>
      <c r="J94" s="444"/>
      <c r="K94" s="114">
        <f>SUM(K74:K93)</f>
        <v>-0.41759000000000002</v>
      </c>
      <c r="L94" s="405"/>
      <c r="M94" s="378"/>
      <c r="N94" s="444"/>
      <c r="O94" s="444"/>
      <c r="P94" s="114">
        <f>SUM(P74:P93)</f>
        <v>-2.1486999999999998</v>
      </c>
      <c r="Q94" s="378"/>
    </row>
    <row r="95" spans="1:17" ht="18">
      <c r="B95" s="260"/>
      <c r="F95" s="166"/>
      <c r="I95" s="16"/>
      <c r="J95" s="16"/>
      <c r="K95" s="904"/>
      <c r="L95" s="17"/>
      <c r="N95" s="16"/>
      <c r="O95" s="16"/>
      <c r="P95" s="912"/>
    </row>
    <row r="96" spans="1:17" ht="18">
      <c r="B96" s="260" t="s">
        <v>133</v>
      </c>
      <c r="F96" s="166"/>
      <c r="I96" s="16"/>
      <c r="J96" s="16"/>
      <c r="K96" s="905">
        <f>SUM(K94:K95)</f>
        <v>-0.41759000000000002</v>
      </c>
      <c r="L96" s="17"/>
      <c r="N96" s="16"/>
      <c r="O96" s="16"/>
      <c r="P96" s="905">
        <f>SUM(P94:P95)</f>
        <v>-2.1486999999999998</v>
      </c>
    </row>
    <row r="97" spans="1:18" ht="15">
      <c r="F97" s="166"/>
      <c r="I97" s="16"/>
      <c r="J97" s="16"/>
      <c r="K97" s="904"/>
      <c r="L97" s="17"/>
      <c r="N97" s="16"/>
      <c r="O97" s="16"/>
      <c r="P97" s="904"/>
    </row>
    <row r="98" spans="1:18" ht="15">
      <c r="F98" s="166"/>
      <c r="I98" s="16"/>
      <c r="J98" s="16"/>
      <c r="K98" s="904"/>
      <c r="L98" s="17"/>
      <c r="N98" s="16"/>
      <c r="O98" s="16"/>
      <c r="P98" s="904"/>
    </row>
    <row r="99" spans="1:18" ht="15">
      <c r="F99" s="166"/>
      <c r="I99" s="16"/>
      <c r="J99" s="16"/>
      <c r="K99" s="904"/>
      <c r="L99" s="17"/>
      <c r="N99" s="16"/>
      <c r="O99" s="16"/>
      <c r="P99" s="904"/>
      <c r="Q99" s="219" t="str">
        <f>NDPL!Q1</f>
        <v>SEPTEMBER-2023</v>
      </c>
      <c r="R99" s="219"/>
    </row>
    <row r="100" spans="1:18" ht="18.75" thickBot="1">
      <c r="A100" s="269" t="s">
        <v>220</v>
      </c>
      <c r="F100" s="166"/>
      <c r="G100" s="6"/>
      <c r="H100" s="6"/>
      <c r="I100" s="41" t="s">
        <v>7</v>
      </c>
      <c r="J100" s="17"/>
      <c r="K100" s="703"/>
      <c r="L100" s="17"/>
      <c r="M100" s="17"/>
      <c r="N100" s="41" t="s">
        <v>349</v>
      </c>
      <c r="O100" s="17"/>
      <c r="P100" s="703"/>
    </row>
    <row r="101" spans="1:18" ht="48" customHeight="1" thickTop="1" thickBot="1">
      <c r="A101" s="31" t="s">
        <v>8</v>
      </c>
      <c r="B101" s="28" t="s">
        <v>9</v>
      </c>
      <c r="C101" s="29" t="s">
        <v>1</v>
      </c>
      <c r="D101" s="29" t="s">
        <v>2</v>
      </c>
      <c r="E101" s="29" t="s">
        <v>3</v>
      </c>
      <c r="F101" s="29" t="s">
        <v>10</v>
      </c>
      <c r="G101" s="31" t="str">
        <f>NDPL!G5</f>
        <v>FINAL READING 30/09/2023</v>
      </c>
      <c r="H101" s="29" t="str">
        <f>NDPL!H5</f>
        <v>INTIAL READING 01/09/2023</v>
      </c>
      <c r="I101" s="29" t="s">
        <v>4</v>
      </c>
      <c r="J101" s="29" t="s">
        <v>5</v>
      </c>
      <c r="K101" s="893" t="s">
        <v>6</v>
      </c>
      <c r="L101" s="31" t="str">
        <f>NDPL!G5</f>
        <v>FINAL READING 30/09/2023</v>
      </c>
      <c r="M101" s="29" t="str">
        <f>NDPL!H5</f>
        <v>INTIAL READING 01/09/2023</v>
      </c>
      <c r="N101" s="29" t="s">
        <v>4</v>
      </c>
      <c r="O101" s="29" t="s">
        <v>5</v>
      </c>
      <c r="P101" s="893" t="s">
        <v>6</v>
      </c>
      <c r="Q101" s="30" t="s">
        <v>266</v>
      </c>
    </row>
    <row r="102" spans="1:18" ht="17.25" thickTop="1" thickBot="1">
      <c r="A102" s="5"/>
      <c r="B102" s="38"/>
      <c r="C102" s="4"/>
      <c r="D102" s="4"/>
      <c r="E102" s="4"/>
      <c r="F102" s="281"/>
      <c r="G102" s="4"/>
      <c r="H102" s="4"/>
      <c r="I102" s="4"/>
      <c r="J102" s="4"/>
      <c r="K102" s="894"/>
      <c r="L102" s="18"/>
      <c r="M102" s="4"/>
      <c r="N102" s="4"/>
      <c r="O102" s="4"/>
      <c r="P102" s="894"/>
    </row>
    <row r="103" spans="1:18" ht="15.95" customHeight="1" thickTop="1">
      <c r="A103" s="305"/>
      <c r="B103" s="314" t="s">
        <v>30</v>
      </c>
      <c r="C103" s="814"/>
      <c r="D103" s="75"/>
      <c r="E103" s="82"/>
      <c r="F103" s="282"/>
      <c r="G103" s="27"/>
      <c r="H103" s="23"/>
      <c r="I103" s="24"/>
      <c r="J103" s="24"/>
      <c r="K103" s="906"/>
      <c r="L103" s="22"/>
      <c r="M103" s="23"/>
      <c r="N103" s="24"/>
      <c r="O103" s="24"/>
      <c r="P103" s="906"/>
      <c r="Q103" s="125"/>
    </row>
    <row r="104" spans="1:18" s="378" customFormat="1" ht="15.95" customHeight="1">
      <c r="A104" s="307">
        <v>1</v>
      </c>
      <c r="B104" s="308" t="s">
        <v>31</v>
      </c>
      <c r="C104" s="791">
        <v>4864791</v>
      </c>
      <c r="D104" s="384" t="s">
        <v>12</v>
      </c>
      <c r="E104" s="385" t="s">
        <v>301</v>
      </c>
      <c r="F104" s="316">
        <v>-266.67</v>
      </c>
      <c r="G104" s="290">
        <v>991037</v>
      </c>
      <c r="H104" s="291">
        <v>991111</v>
      </c>
      <c r="I104" s="239">
        <f>G104-H104</f>
        <v>-74</v>
      </c>
      <c r="J104" s="239">
        <f>$F104*I104</f>
        <v>19733.580000000002</v>
      </c>
      <c r="K104" s="873">
        <f>J104/1000000</f>
        <v>1.9733580000000001E-2</v>
      </c>
      <c r="L104" s="290">
        <v>999964</v>
      </c>
      <c r="M104" s="291">
        <v>999965</v>
      </c>
      <c r="N104" s="239">
        <f>L104-M104</f>
        <v>-1</v>
      </c>
      <c r="O104" s="239">
        <f>$F104*N104</f>
        <v>266.67</v>
      </c>
      <c r="P104" s="873">
        <f>O104/1000000</f>
        <v>2.6666999999999999E-4</v>
      </c>
      <c r="Q104" s="401"/>
    </row>
    <row r="105" spans="1:18" s="378" customFormat="1" ht="15.95" customHeight="1">
      <c r="A105" s="307">
        <v>2</v>
      </c>
      <c r="B105" s="308" t="s">
        <v>32</v>
      </c>
      <c r="C105" s="791">
        <v>4865184</v>
      </c>
      <c r="D105" s="36" t="s">
        <v>12</v>
      </c>
      <c r="E105" s="37" t="s">
        <v>301</v>
      </c>
      <c r="F105" s="316">
        <v>-2000</v>
      </c>
      <c r="G105" s="290">
        <v>1</v>
      </c>
      <c r="H105" s="291">
        <v>1</v>
      </c>
      <c r="I105" s="239">
        <f>G105-H105</f>
        <v>0</v>
      </c>
      <c r="J105" s="239">
        <f>$F105*I105</f>
        <v>0</v>
      </c>
      <c r="K105" s="873">
        <f>J105/1000000</f>
        <v>0</v>
      </c>
      <c r="L105" s="290">
        <v>69</v>
      </c>
      <c r="M105" s="291">
        <v>63</v>
      </c>
      <c r="N105" s="291">
        <f>L105-M105</f>
        <v>6</v>
      </c>
      <c r="O105" s="291">
        <f>$F105*N105</f>
        <v>-12000</v>
      </c>
      <c r="P105" s="844">
        <f>O105/1000000</f>
        <v>-1.2E-2</v>
      </c>
      <c r="Q105" s="382"/>
    </row>
    <row r="106" spans="1:18" s="378" customFormat="1" ht="15.95" customHeight="1">
      <c r="A106" s="307"/>
      <c r="B106" s="310" t="s">
        <v>328</v>
      </c>
      <c r="C106" s="791"/>
      <c r="D106" s="36"/>
      <c r="E106" s="37"/>
      <c r="F106" s="316"/>
      <c r="G106" s="290"/>
      <c r="H106" s="291"/>
      <c r="I106" s="239"/>
      <c r="J106" s="239"/>
      <c r="K106" s="873"/>
      <c r="L106" s="290"/>
      <c r="M106" s="291"/>
      <c r="N106" s="291"/>
      <c r="O106" s="291"/>
      <c r="P106" s="844"/>
      <c r="Q106" s="382"/>
    </row>
    <row r="107" spans="1:18" s="378" customFormat="1" ht="15">
      <c r="A107" s="307">
        <v>3</v>
      </c>
      <c r="B107" s="279" t="s">
        <v>103</v>
      </c>
      <c r="C107" s="791">
        <v>4865107</v>
      </c>
      <c r="D107" s="39" t="s">
        <v>12</v>
      </c>
      <c r="E107" s="37" t="s">
        <v>301</v>
      </c>
      <c r="F107" s="316">
        <v>-266.66000000000003</v>
      </c>
      <c r="G107" s="290">
        <v>733</v>
      </c>
      <c r="H107" s="291">
        <v>736</v>
      </c>
      <c r="I107" s="239">
        <f t="shared" ref="I107:I115" si="18">G107-H107</f>
        <v>-3</v>
      </c>
      <c r="J107" s="239">
        <f t="shared" ref="J107:J116" si="19">$F107*I107</f>
        <v>799.98</v>
      </c>
      <c r="K107" s="873">
        <f t="shared" ref="K107:K116" si="20">J107/1000000</f>
        <v>7.9998000000000005E-4</v>
      </c>
      <c r="L107" s="290">
        <v>2149</v>
      </c>
      <c r="M107" s="291">
        <v>2164</v>
      </c>
      <c r="N107" s="291">
        <f t="shared" ref="N107:N115" si="21">L107-M107</f>
        <v>-15</v>
      </c>
      <c r="O107" s="291">
        <f t="shared" ref="O107:O116" si="22">$F107*N107</f>
        <v>3999.9000000000005</v>
      </c>
      <c r="P107" s="844">
        <f t="shared" ref="P107:P116" si="23">O107/1000000</f>
        <v>3.9999000000000007E-3</v>
      </c>
      <c r="Q107" s="402"/>
    </row>
    <row r="108" spans="1:18" s="378" customFormat="1" ht="15.95" customHeight="1">
      <c r="A108" s="307">
        <v>4</v>
      </c>
      <c r="B108" s="308" t="s">
        <v>104</v>
      </c>
      <c r="C108" s="791">
        <v>4865150</v>
      </c>
      <c r="D108" s="36" t="s">
        <v>12</v>
      </c>
      <c r="E108" s="37" t="s">
        <v>301</v>
      </c>
      <c r="F108" s="316">
        <v>-100</v>
      </c>
      <c r="G108" s="290">
        <v>10372</v>
      </c>
      <c r="H108" s="291">
        <v>10320</v>
      </c>
      <c r="I108" s="239">
        <f>G108-H108</f>
        <v>52</v>
      </c>
      <c r="J108" s="239">
        <f>$F108*I108</f>
        <v>-5200</v>
      </c>
      <c r="K108" s="873">
        <f>J108/1000000</f>
        <v>-5.1999999999999998E-3</v>
      </c>
      <c r="L108" s="290">
        <v>1575</v>
      </c>
      <c r="M108" s="291">
        <v>1442</v>
      </c>
      <c r="N108" s="291">
        <f>L108-M108</f>
        <v>133</v>
      </c>
      <c r="O108" s="291">
        <f>$F108*N108</f>
        <v>-13300</v>
      </c>
      <c r="P108" s="844">
        <f>O108/1000000</f>
        <v>-1.3299999999999999E-2</v>
      </c>
      <c r="Q108" s="382"/>
    </row>
    <row r="109" spans="1:18" s="378" customFormat="1" ht="15">
      <c r="A109" s="307">
        <v>5</v>
      </c>
      <c r="B109" s="308" t="s">
        <v>105</v>
      </c>
      <c r="C109" s="791">
        <v>4865136</v>
      </c>
      <c r="D109" s="36" t="s">
        <v>12</v>
      </c>
      <c r="E109" s="37" t="s">
        <v>301</v>
      </c>
      <c r="F109" s="316">
        <v>-200</v>
      </c>
      <c r="G109" s="290">
        <v>972705</v>
      </c>
      <c r="H109" s="291">
        <v>972725</v>
      </c>
      <c r="I109" s="239">
        <f t="shared" si="18"/>
        <v>-20</v>
      </c>
      <c r="J109" s="239">
        <f t="shared" si="19"/>
        <v>4000</v>
      </c>
      <c r="K109" s="873">
        <f t="shared" si="20"/>
        <v>4.0000000000000001E-3</v>
      </c>
      <c r="L109" s="290">
        <v>240</v>
      </c>
      <c r="M109" s="291">
        <v>160</v>
      </c>
      <c r="N109" s="291">
        <f t="shared" si="21"/>
        <v>80</v>
      </c>
      <c r="O109" s="291">
        <f t="shared" si="22"/>
        <v>-16000</v>
      </c>
      <c r="P109" s="844">
        <f t="shared" si="23"/>
        <v>-1.6E-2</v>
      </c>
      <c r="Q109" s="614"/>
    </row>
    <row r="110" spans="1:18" s="378" customFormat="1" ht="15">
      <c r="A110" s="307">
        <v>6</v>
      </c>
      <c r="B110" s="308" t="s">
        <v>106</v>
      </c>
      <c r="C110" s="791">
        <v>4865172</v>
      </c>
      <c r="D110" s="36" t="s">
        <v>12</v>
      </c>
      <c r="E110" s="37" t="s">
        <v>301</v>
      </c>
      <c r="F110" s="316">
        <v>-1000</v>
      </c>
      <c r="G110" s="290">
        <v>779</v>
      </c>
      <c r="H110" s="291">
        <v>789</v>
      </c>
      <c r="I110" s="239">
        <f>G110-H110</f>
        <v>-10</v>
      </c>
      <c r="J110" s="239">
        <f>$F110*I110</f>
        <v>10000</v>
      </c>
      <c r="K110" s="873">
        <f>J110/1000000</f>
        <v>0.01</v>
      </c>
      <c r="L110" s="290">
        <v>365</v>
      </c>
      <c r="M110" s="291">
        <v>366</v>
      </c>
      <c r="N110" s="291">
        <f>L110-M110</f>
        <v>-1</v>
      </c>
      <c r="O110" s="291">
        <f>$F110*N110</f>
        <v>1000</v>
      </c>
      <c r="P110" s="844">
        <f>O110/1000000</f>
        <v>1E-3</v>
      </c>
      <c r="Q110" s="554"/>
    </row>
    <row r="111" spans="1:18" s="378" customFormat="1" ht="15">
      <c r="A111" s="307">
        <v>7</v>
      </c>
      <c r="B111" s="308" t="s">
        <v>107</v>
      </c>
      <c r="C111" s="791">
        <v>4865010</v>
      </c>
      <c r="D111" s="36" t="s">
        <v>12</v>
      </c>
      <c r="E111" s="37" t="s">
        <v>301</v>
      </c>
      <c r="F111" s="316">
        <v>-800</v>
      </c>
      <c r="G111" s="290">
        <v>4</v>
      </c>
      <c r="H111" s="291">
        <v>4</v>
      </c>
      <c r="I111" s="239">
        <f>G111-H111</f>
        <v>0</v>
      </c>
      <c r="J111" s="239">
        <f>$F111*I111</f>
        <v>0</v>
      </c>
      <c r="K111" s="873">
        <f>J111/1000000</f>
        <v>0</v>
      </c>
      <c r="L111" s="290">
        <v>1062</v>
      </c>
      <c r="M111" s="291">
        <v>772</v>
      </c>
      <c r="N111" s="291">
        <f>L111-M111</f>
        <v>290</v>
      </c>
      <c r="O111" s="291">
        <f>$F111*N111</f>
        <v>-232000</v>
      </c>
      <c r="P111" s="844">
        <f>O111/1000000</f>
        <v>-0.23200000000000001</v>
      </c>
      <c r="Q111" s="556"/>
    </row>
    <row r="112" spans="1:18" s="378" customFormat="1" ht="15.95" customHeight="1">
      <c r="A112" s="307">
        <v>8</v>
      </c>
      <c r="B112" s="308" t="s">
        <v>324</v>
      </c>
      <c r="C112" s="791">
        <v>4865004</v>
      </c>
      <c r="D112" s="36" t="s">
        <v>12</v>
      </c>
      <c r="E112" s="37" t="s">
        <v>301</v>
      </c>
      <c r="F112" s="316">
        <v>-800</v>
      </c>
      <c r="G112" s="290">
        <v>1823</v>
      </c>
      <c r="H112" s="291">
        <v>1823</v>
      </c>
      <c r="I112" s="239">
        <f t="shared" si="18"/>
        <v>0</v>
      </c>
      <c r="J112" s="239">
        <f t="shared" si="19"/>
        <v>0</v>
      </c>
      <c r="K112" s="873">
        <f t="shared" si="20"/>
        <v>0</v>
      </c>
      <c r="L112" s="290">
        <v>2249</v>
      </c>
      <c r="M112" s="291">
        <v>2129</v>
      </c>
      <c r="N112" s="291">
        <f t="shared" si="21"/>
        <v>120</v>
      </c>
      <c r="O112" s="291">
        <f t="shared" si="22"/>
        <v>-96000</v>
      </c>
      <c r="P112" s="844">
        <f t="shared" si="23"/>
        <v>-9.6000000000000002E-2</v>
      </c>
      <c r="Q112" s="402"/>
    </row>
    <row r="113" spans="1:17" s="378" customFormat="1" ht="15.95" customHeight="1">
      <c r="A113" s="307">
        <v>9</v>
      </c>
      <c r="B113" s="308" t="s">
        <v>346</v>
      </c>
      <c r="C113" s="791">
        <v>4865050</v>
      </c>
      <c r="D113" s="36" t="s">
        <v>12</v>
      </c>
      <c r="E113" s="37" t="s">
        <v>301</v>
      </c>
      <c r="F113" s="316">
        <v>-800</v>
      </c>
      <c r="G113" s="290">
        <v>982119</v>
      </c>
      <c r="H113" s="291">
        <v>982119</v>
      </c>
      <c r="I113" s="239">
        <f>G113-H113</f>
        <v>0</v>
      </c>
      <c r="J113" s="239">
        <f t="shared" si="19"/>
        <v>0</v>
      </c>
      <c r="K113" s="873">
        <f t="shared" si="20"/>
        <v>0</v>
      </c>
      <c r="L113" s="290">
        <v>998603</v>
      </c>
      <c r="M113" s="291">
        <v>998603</v>
      </c>
      <c r="N113" s="291">
        <f>L113-M113</f>
        <v>0</v>
      </c>
      <c r="O113" s="291">
        <f t="shared" si="22"/>
        <v>0</v>
      </c>
      <c r="P113" s="844">
        <f t="shared" si="23"/>
        <v>0</v>
      </c>
      <c r="Q113" s="382"/>
    </row>
    <row r="114" spans="1:17" s="378" customFormat="1" ht="15.95" customHeight="1">
      <c r="A114" s="307">
        <v>10</v>
      </c>
      <c r="B114" s="308" t="s">
        <v>345</v>
      </c>
      <c r="C114" s="791">
        <v>4864998</v>
      </c>
      <c r="D114" s="36" t="s">
        <v>12</v>
      </c>
      <c r="E114" s="37" t="s">
        <v>301</v>
      </c>
      <c r="F114" s="316">
        <v>-800</v>
      </c>
      <c r="G114" s="290">
        <v>950267</v>
      </c>
      <c r="H114" s="291">
        <v>950267</v>
      </c>
      <c r="I114" s="239">
        <f t="shared" si="18"/>
        <v>0</v>
      </c>
      <c r="J114" s="239">
        <f t="shared" si="19"/>
        <v>0</v>
      </c>
      <c r="K114" s="873">
        <f t="shared" si="20"/>
        <v>0</v>
      </c>
      <c r="L114" s="290">
        <v>979419</v>
      </c>
      <c r="M114" s="291">
        <v>979419</v>
      </c>
      <c r="N114" s="291">
        <f t="shared" si="21"/>
        <v>0</v>
      </c>
      <c r="O114" s="291">
        <f t="shared" si="22"/>
        <v>0</v>
      </c>
      <c r="P114" s="844">
        <f t="shared" si="23"/>
        <v>0</v>
      </c>
      <c r="Q114" s="382"/>
    </row>
    <row r="115" spans="1:17" s="378" customFormat="1" ht="15.95" customHeight="1">
      <c r="A115" s="307">
        <v>11</v>
      </c>
      <c r="B115" s="308" t="s">
        <v>339</v>
      </c>
      <c r="C115" s="791">
        <v>4864993</v>
      </c>
      <c r="D115" s="140" t="s">
        <v>12</v>
      </c>
      <c r="E115" s="221" t="s">
        <v>301</v>
      </c>
      <c r="F115" s="316">
        <v>-800</v>
      </c>
      <c r="G115" s="290">
        <v>942044</v>
      </c>
      <c r="H115" s="291">
        <v>942044</v>
      </c>
      <c r="I115" s="239">
        <f t="shared" si="18"/>
        <v>0</v>
      </c>
      <c r="J115" s="239">
        <f t="shared" si="19"/>
        <v>0</v>
      </c>
      <c r="K115" s="873">
        <f t="shared" si="20"/>
        <v>0</v>
      </c>
      <c r="L115" s="290">
        <v>987578</v>
      </c>
      <c r="M115" s="291">
        <v>987845</v>
      </c>
      <c r="N115" s="291">
        <f t="shared" si="21"/>
        <v>-267</v>
      </c>
      <c r="O115" s="291">
        <f t="shared" si="22"/>
        <v>213600</v>
      </c>
      <c r="P115" s="844">
        <f t="shared" si="23"/>
        <v>0.21360000000000001</v>
      </c>
      <c r="Q115" s="383"/>
    </row>
    <row r="116" spans="1:17" s="378" customFormat="1" ht="15.95" customHeight="1">
      <c r="A116" s="307">
        <v>12</v>
      </c>
      <c r="B116" s="308" t="s">
        <v>381</v>
      </c>
      <c r="C116" s="791">
        <v>5128403</v>
      </c>
      <c r="D116" s="140" t="s">
        <v>12</v>
      </c>
      <c r="E116" s="221" t="s">
        <v>301</v>
      </c>
      <c r="F116" s="316">
        <v>-2000</v>
      </c>
      <c r="G116" s="290">
        <v>992330</v>
      </c>
      <c r="H116" s="291">
        <v>992330</v>
      </c>
      <c r="I116" s="239">
        <f>G116-H116</f>
        <v>0</v>
      </c>
      <c r="J116" s="239">
        <f t="shared" si="19"/>
        <v>0</v>
      </c>
      <c r="K116" s="873">
        <f t="shared" si="20"/>
        <v>0</v>
      </c>
      <c r="L116" s="290">
        <v>998171</v>
      </c>
      <c r="M116" s="291">
        <v>998394</v>
      </c>
      <c r="N116" s="291">
        <f>L116-M116</f>
        <v>-223</v>
      </c>
      <c r="O116" s="291">
        <f t="shared" si="22"/>
        <v>446000</v>
      </c>
      <c r="P116" s="844">
        <f t="shared" si="23"/>
        <v>0.44600000000000001</v>
      </c>
      <c r="Q116" s="403"/>
    </row>
    <row r="117" spans="1:17" s="378" customFormat="1" ht="15.95" customHeight="1">
      <c r="A117" s="307"/>
      <c r="B117" s="309" t="s">
        <v>329</v>
      </c>
      <c r="C117" s="791"/>
      <c r="D117" s="39"/>
      <c r="E117" s="39"/>
      <c r="F117" s="316"/>
      <c r="G117" s="290"/>
      <c r="H117" s="291"/>
      <c r="I117" s="239"/>
      <c r="J117" s="239"/>
      <c r="K117" s="873"/>
      <c r="L117" s="290"/>
      <c r="M117" s="291"/>
      <c r="N117" s="291"/>
      <c r="O117" s="291"/>
      <c r="P117" s="844"/>
      <c r="Q117" s="382"/>
    </row>
    <row r="118" spans="1:17" s="378" customFormat="1" ht="15.95" customHeight="1">
      <c r="A118" s="307">
        <v>13</v>
      </c>
      <c r="B118" s="308" t="s">
        <v>108</v>
      </c>
      <c r="C118" s="791">
        <v>4864949</v>
      </c>
      <c r="D118" s="36" t="s">
        <v>12</v>
      </c>
      <c r="E118" s="37" t="s">
        <v>301</v>
      </c>
      <c r="F118" s="316">
        <v>-2000</v>
      </c>
      <c r="G118" s="290">
        <v>986645</v>
      </c>
      <c r="H118" s="291">
        <v>986645</v>
      </c>
      <c r="I118" s="239">
        <f>G118-H118</f>
        <v>0</v>
      </c>
      <c r="J118" s="239">
        <f>$F118*I118</f>
        <v>0</v>
      </c>
      <c r="K118" s="873">
        <f>J118/1000000</f>
        <v>0</v>
      </c>
      <c r="L118" s="290">
        <v>998514</v>
      </c>
      <c r="M118" s="291">
        <v>998514</v>
      </c>
      <c r="N118" s="291">
        <f>L118-M118</f>
        <v>0</v>
      </c>
      <c r="O118" s="291">
        <f>$F118*N118</f>
        <v>0</v>
      </c>
      <c r="P118" s="844">
        <f>O118/1000000</f>
        <v>0</v>
      </c>
      <c r="Q118" s="390"/>
    </row>
    <row r="119" spans="1:17" s="378" customFormat="1" ht="15.95" customHeight="1">
      <c r="A119" s="307"/>
      <c r="B119" s="310" t="s">
        <v>109</v>
      </c>
      <c r="C119" s="791"/>
      <c r="D119" s="36"/>
      <c r="E119" s="36"/>
      <c r="F119" s="316"/>
      <c r="G119" s="290"/>
      <c r="H119" s="291"/>
      <c r="I119" s="239"/>
      <c r="J119" s="239"/>
      <c r="K119" s="873"/>
      <c r="L119" s="290"/>
      <c r="M119" s="291"/>
      <c r="N119" s="291"/>
      <c r="O119" s="291"/>
      <c r="P119" s="844"/>
      <c r="Q119" s="382"/>
    </row>
    <row r="120" spans="1:17" s="378" customFormat="1" ht="15.95" customHeight="1">
      <c r="A120" s="307">
        <v>14</v>
      </c>
      <c r="B120" s="279" t="s">
        <v>42</v>
      </c>
      <c r="C120" s="791">
        <v>4864843</v>
      </c>
      <c r="D120" s="39" t="s">
        <v>12</v>
      </c>
      <c r="E120" s="37" t="s">
        <v>301</v>
      </c>
      <c r="F120" s="316">
        <v>-1000</v>
      </c>
      <c r="G120" s="290">
        <v>993408</v>
      </c>
      <c r="H120" s="291">
        <v>993408</v>
      </c>
      <c r="I120" s="239">
        <f>G120-H120</f>
        <v>0</v>
      </c>
      <c r="J120" s="239">
        <f>$F120*I120</f>
        <v>0</v>
      </c>
      <c r="K120" s="873">
        <f>J120/1000000</f>
        <v>0</v>
      </c>
      <c r="L120" s="290">
        <v>24334</v>
      </c>
      <c r="M120" s="291">
        <v>24442</v>
      </c>
      <c r="N120" s="291">
        <f>L120-M120</f>
        <v>-108</v>
      </c>
      <c r="O120" s="291">
        <f>$F120*N120</f>
        <v>108000</v>
      </c>
      <c r="P120" s="844">
        <f>O120/1000000</f>
        <v>0.108</v>
      </c>
      <c r="Q120" s="382"/>
    </row>
    <row r="121" spans="1:17" s="378" customFormat="1" ht="15.95" customHeight="1">
      <c r="A121" s="307"/>
      <c r="B121" s="310" t="s">
        <v>43</v>
      </c>
      <c r="C121" s="791"/>
      <c r="D121" s="36"/>
      <c r="E121" s="36"/>
      <c r="F121" s="316"/>
      <c r="G121" s="290"/>
      <c r="H121" s="291"/>
      <c r="I121" s="239"/>
      <c r="J121" s="239"/>
      <c r="K121" s="873"/>
      <c r="L121" s="290"/>
      <c r="M121" s="291"/>
      <c r="N121" s="291"/>
      <c r="O121" s="291"/>
      <c r="P121" s="844"/>
      <c r="Q121" s="382"/>
    </row>
    <row r="122" spans="1:17" s="378" customFormat="1" ht="15.95" customHeight="1">
      <c r="A122" s="307">
        <v>15</v>
      </c>
      <c r="B122" s="308" t="s">
        <v>76</v>
      </c>
      <c r="C122" s="791">
        <v>4902578</v>
      </c>
      <c r="D122" s="36" t="s">
        <v>12</v>
      </c>
      <c r="E122" s="37" t="s">
        <v>301</v>
      </c>
      <c r="F122" s="316">
        <v>-300</v>
      </c>
      <c r="G122" s="290">
        <v>998507</v>
      </c>
      <c r="H122" s="291">
        <v>998507</v>
      </c>
      <c r="I122" s="239">
        <f>G122-H122</f>
        <v>0</v>
      </c>
      <c r="J122" s="239">
        <f>$F122*I122</f>
        <v>0</v>
      </c>
      <c r="K122" s="873">
        <f>J122/1000000</f>
        <v>0</v>
      </c>
      <c r="L122" s="290">
        <v>999767</v>
      </c>
      <c r="M122" s="291">
        <v>999767</v>
      </c>
      <c r="N122" s="291">
        <f>L122-M122</f>
        <v>0</v>
      </c>
      <c r="O122" s="291">
        <f>$F122*N122</f>
        <v>0</v>
      </c>
      <c r="P122" s="844">
        <f>O122/1000000</f>
        <v>0</v>
      </c>
      <c r="Q122" s="382"/>
    </row>
    <row r="123" spans="1:17" ht="15.95" customHeight="1">
      <c r="A123" s="307"/>
      <c r="B123" s="309" t="s">
        <v>46</v>
      </c>
      <c r="C123" s="307"/>
      <c r="D123" s="39"/>
      <c r="E123" s="39"/>
      <c r="F123" s="316"/>
      <c r="G123" s="290"/>
      <c r="H123" s="291"/>
      <c r="I123" s="333"/>
      <c r="J123" s="333"/>
      <c r="K123" s="897"/>
      <c r="L123" s="290"/>
      <c r="M123" s="291"/>
      <c r="N123" s="289"/>
      <c r="O123" s="289"/>
      <c r="P123" s="913"/>
      <c r="Q123" s="159"/>
    </row>
    <row r="124" spans="1:17" ht="15.95" customHeight="1">
      <c r="A124" s="307"/>
      <c r="B124" s="309" t="s">
        <v>47</v>
      </c>
      <c r="C124" s="307"/>
      <c r="D124" s="39"/>
      <c r="E124" s="39"/>
      <c r="F124" s="316"/>
      <c r="G124" s="290"/>
      <c r="H124" s="291"/>
      <c r="I124" s="333"/>
      <c r="J124" s="333"/>
      <c r="K124" s="897"/>
      <c r="L124" s="290"/>
      <c r="M124" s="291"/>
      <c r="N124" s="289"/>
      <c r="O124" s="289"/>
      <c r="P124" s="913"/>
      <c r="Q124" s="159"/>
    </row>
    <row r="125" spans="1:17" ht="15.95" customHeight="1">
      <c r="A125" s="313"/>
      <c r="B125" s="315" t="s">
        <v>60</v>
      </c>
      <c r="C125" s="791"/>
      <c r="D125" s="39"/>
      <c r="E125" s="39"/>
      <c r="F125" s="316"/>
      <c r="G125" s="290"/>
      <c r="H125" s="291"/>
      <c r="I125" s="333"/>
      <c r="J125" s="333"/>
      <c r="K125" s="897"/>
      <c r="L125" s="290"/>
      <c r="M125" s="291"/>
      <c r="N125" s="289"/>
      <c r="O125" s="289"/>
      <c r="P125" s="913"/>
      <c r="Q125" s="159"/>
    </row>
    <row r="126" spans="1:17" s="378" customFormat="1" ht="17.25" customHeight="1">
      <c r="A126" s="307">
        <v>16</v>
      </c>
      <c r="B126" s="411" t="s">
        <v>61</v>
      </c>
      <c r="C126" s="791">
        <v>4902519</v>
      </c>
      <c r="D126" s="36" t="s">
        <v>12</v>
      </c>
      <c r="E126" s="37" t="s">
        <v>301</v>
      </c>
      <c r="F126" s="316">
        <v>-500</v>
      </c>
      <c r="G126" s="290">
        <v>0</v>
      </c>
      <c r="H126" s="291">
        <v>0</v>
      </c>
      <c r="I126" s="239">
        <f>G126-H126</f>
        <v>0</v>
      </c>
      <c r="J126" s="239">
        <f>$F126*I126</f>
        <v>0</v>
      </c>
      <c r="K126" s="873">
        <f>J126/1000000</f>
        <v>0</v>
      </c>
      <c r="L126" s="290">
        <v>0</v>
      </c>
      <c r="M126" s="291">
        <v>0</v>
      </c>
      <c r="N126" s="291">
        <f>L126-M126</f>
        <v>0</v>
      </c>
      <c r="O126" s="291">
        <f>$F126*N126</f>
        <v>0</v>
      </c>
      <c r="P126" s="844">
        <f>O126/1000000</f>
        <v>0</v>
      </c>
      <c r="Q126" s="382"/>
    </row>
    <row r="127" spans="1:17" s="378" customFormat="1" ht="15.95" customHeight="1">
      <c r="A127" s="307">
        <v>17</v>
      </c>
      <c r="B127" s="411" t="s">
        <v>62</v>
      </c>
      <c r="C127" s="791">
        <v>4902579</v>
      </c>
      <c r="D127" s="36" t="s">
        <v>12</v>
      </c>
      <c r="E127" s="37" t="s">
        <v>301</v>
      </c>
      <c r="F127" s="316">
        <v>-500</v>
      </c>
      <c r="G127" s="290">
        <v>999855</v>
      </c>
      <c r="H127" s="291">
        <v>999852</v>
      </c>
      <c r="I127" s="239">
        <f>G127-H127</f>
        <v>3</v>
      </c>
      <c r="J127" s="239">
        <f>$F127*I127</f>
        <v>-1500</v>
      </c>
      <c r="K127" s="873">
        <f>J127/1000000</f>
        <v>-1.5E-3</v>
      </c>
      <c r="L127" s="290">
        <v>2470</v>
      </c>
      <c r="M127" s="291">
        <v>2468</v>
      </c>
      <c r="N127" s="291">
        <f>L127-M127</f>
        <v>2</v>
      </c>
      <c r="O127" s="291">
        <f>$F127*N127</f>
        <v>-1000</v>
      </c>
      <c r="P127" s="844">
        <f>O127/1000000</f>
        <v>-1E-3</v>
      </c>
      <c r="Q127" s="382"/>
    </row>
    <row r="128" spans="1:17" s="378" customFormat="1" ht="15.95" customHeight="1">
      <c r="A128" s="307">
        <v>18</v>
      </c>
      <c r="B128" s="411" t="s">
        <v>63</v>
      </c>
      <c r="C128" s="791">
        <v>4865089</v>
      </c>
      <c r="D128" s="36" t="s">
        <v>12</v>
      </c>
      <c r="E128" s="37" t="s">
        <v>301</v>
      </c>
      <c r="F128" s="316">
        <v>-500</v>
      </c>
      <c r="G128" s="290">
        <v>999998</v>
      </c>
      <c r="H128" s="291">
        <v>999998</v>
      </c>
      <c r="I128" s="239">
        <f>G128-H128</f>
        <v>0</v>
      </c>
      <c r="J128" s="239">
        <f>$F128*I128</f>
        <v>0</v>
      </c>
      <c r="K128" s="873">
        <f>J128/1000000</f>
        <v>0</v>
      </c>
      <c r="L128" s="290">
        <v>27</v>
      </c>
      <c r="M128" s="291">
        <v>20</v>
      </c>
      <c r="N128" s="291">
        <f>L128-M128</f>
        <v>7</v>
      </c>
      <c r="O128" s="291">
        <f>$F128*N128</f>
        <v>-3500</v>
      </c>
      <c r="P128" s="844">
        <f>O128/1000000</f>
        <v>-3.5000000000000001E-3</v>
      </c>
      <c r="Q128" s="382"/>
    </row>
    <row r="129" spans="1:17" s="378" customFormat="1" ht="15.95" customHeight="1">
      <c r="A129" s="307">
        <v>19</v>
      </c>
      <c r="B129" s="411" t="s">
        <v>64</v>
      </c>
      <c r="C129" s="791">
        <v>4865090</v>
      </c>
      <c r="D129" s="36" t="s">
        <v>12</v>
      </c>
      <c r="E129" s="37" t="s">
        <v>301</v>
      </c>
      <c r="F129" s="557">
        <v>-500</v>
      </c>
      <c r="G129" s="290">
        <v>1193</v>
      </c>
      <c r="H129" s="291">
        <v>1193</v>
      </c>
      <c r="I129" s="239">
        <f>G129-H129</f>
        <v>0</v>
      </c>
      <c r="J129" s="239">
        <f>$F129*I129</f>
        <v>0</v>
      </c>
      <c r="K129" s="873">
        <f>J129/1000000</f>
        <v>0</v>
      </c>
      <c r="L129" s="290">
        <v>1664</v>
      </c>
      <c r="M129" s="291">
        <v>1646</v>
      </c>
      <c r="N129" s="291">
        <f>L129-M129</f>
        <v>18</v>
      </c>
      <c r="O129" s="291">
        <f>$F129*N129</f>
        <v>-9000</v>
      </c>
      <c r="P129" s="844">
        <f>O129/1000000</f>
        <v>-8.9999999999999993E-3</v>
      </c>
      <c r="Q129" s="382"/>
    </row>
    <row r="130" spans="1:17" s="378" customFormat="1" ht="15.95" customHeight="1">
      <c r="A130" s="307"/>
      <c r="B130" s="315" t="s">
        <v>30</v>
      </c>
      <c r="C130" s="791"/>
      <c r="D130" s="39"/>
      <c r="E130" s="39"/>
      <c r="F130" s="316"/>
      <c r="G130" s="290"/>
      <c r="H130" s="291"/>
      <c r="I130" s="239"/>
      <c r="J130" s="239"/>
      <c r="K130" s="873"/>
      <c r="L130" s="290"/>
      <c r="M130" s="291"/>
      <c r="N130" s="291"/>
      <c r="O130" s="291"/>
      <c r="P130" s="844"/>
      <c r="Q130" s="382"/>
    </row>
    <row r="131" spans="1:17" s="378" customFormat="1" ht="15.95" customHeight="1">
      <c r="A131" s="307">
        <v>20</v>
      </c>
      <c r="B131" s="618" t="s">
        <v>65</v>
      </c>
      <c r="C131" s="791">
        <v>4864797</v>
      </c>
      <c r="D131" s="36" t="s">
        <v>12</v>
      </c>
      <c r="E131" s="37" t="s">
        <v>301</v>
      </c>
      <c r="F131" s="316">
        <v>-100</v>
      </c>
      <c r="G131" s="290">
        <v>60482</v>
      </c>
      <c r="H131" s="291">
        <v>60188</v>
      </c>
      <c r="I131" s="239">
        <f>G131-H131</f>
        <v>294</v>
      </c>
      <c r="J131" s="239">
        <f>$F131*I131</f>
        <v>-29400</v>
      </c>
      <c r="K131" s="873">
        <f>J131/1000000</f>
        <v>-2.9399999999999999E-2</v>
      </c>
      <c r="L131" s="290">
        <v>2652</v>
      </c>
      <c r="M131" s="291">
        <v>2638</v>
      </c>
      <c r="N131" s="291">
        <f>L131-M131</f>
        <v>14</v>
      </c>
      <c r="O131" s="291">
        <f>$F131*N131</f>
        <v>-1400</v>
      </c>
      <c r="P131" s="844">
        <f>O131/1000000</f>
        <v>-1.4E-3</v>
      </c>
      <c r="Q131" s="382"/>
    </row>
    <row r="132" spans="1:17" s="378" customFormat="1" ht="15.95" customHeight="1">
      <c r="A132" s="307">
        <v>21</v>
      </c>
      <c r="B132" s="618" t="s">
        <v>131</v>
      </c>
      <c r="C132" s="791">
        <v>4865074</v>
      </c>
      <c r="D132" s="36" t="s">
        <v>12</v>
      </c>
      <c r="E132" s="37" t="s">
        <v>301</v>
      </c>
      <c r="F132" s="316">
        <v>-133.33000000000001</v>
      </c>
      <c r="G132" s="290">
        <v>443</v>
      </c>
      <c r="H132" s="291">
        <v>443</v>
      </c>
      <c r="I132" s="239">
        <f>G132-H132</f>
        <v>0</v>
      </c>
      <c r="J132" s="239">
        <f>$F132*I132</f>
        <v>0</v>
      </c>
      <c r="K132" s="873">
        <f>J132/1000000</f>
        <v>0</v>
      </c>
      <c r="L132" s="290">
        <v>1218</v>
      </c>
      <c r="M132" s="291">
        <v>1168</v>
      </c>
      <c r="N132" s="291">
        <f>L132-M132</f>
        <v>50</v>
      </c>
      <c r="O132" s="291">
        <f>$F132*N132</f>
        <v>-6666.5000000000009</v>
      </c>
      <c r="P132" s="844">
        <f>O132/1000000</f>
        <v>-6.6665000000000006E-3</v>
      </c>
      <c r="Q132" s="382"/>
    </row>
    <row r="133" spans="1:17" s="378" customFormat="1" ht="15.95" customHeight="1">
      <c r="A133" s="307"/>
      <c r="B133" s="315" t="s">
        <v>433</v>
      </c>
      <c r="C133" s="791"/>
      <c r="D133" s="36"/>
      <c r="E133" s="37"/>
      <c r="F133" s="316"/>
      <c r="G133" s="290"/>
      <c r="H133" s="291"/>
      <c r="I133" s="239"/>
      <c r="J133" s="239"/>
      <c r="K133" s="873"/>
      <c r="L133" s="290"/>
      <c r="M133" s="291"/>
      <c r="N133" s="291"/>
      <c r="O133" s="291"/>
      <c r="P133" s="844"/>
      <c r="Q133" s="382"/>
    </row>
    <row r="134" spans="1:17" s="378" customFormat="1" ht="14.25" customHeight="1">
      <c r="A134" s="307">
        <v>22</v>
      </c>
      <c r="B134" s="308" t="s">
        <v>59</v>
      </c>
      <c r="C134" s="791">
        <v>4902568</v>
      </c>
      <c r="D134" s="36" t="s">
        <v>12</v>
      </c>
      <c r="E134" s="37" t="s">
        <v>301</v>
      </c>
      <c r="F134" s="316">
        <v>-100</v>
      </c>
      <c r="G134" s="290">
        <v>992783</v>
      </c>
      <c r="H134" s="291">
        <v>992784</v>
      </c>
      <c r="I134" s="239">
        <f>G134-H134</f>
        <v>-1</v>
      </c>
      <c r="J134" s="239">
        <f>$F134*I134</f>
        <v>100</v>
      </c>
      <c r="K134" s="873">
        <f>J134/1000000</f>
        <v>1E-4</v>
      </c>
      <c r="L134" s="290">
        <v>3594</v>
      </c>
      <c r="M134" s="291">
        <v>3375</v>
      </c>
      <c r="N134" s="291">
        <f>L134-M134</f>
        <v>219</v>
      </c>
      <c r="O134" s="291">
        <f>$F134*N134</f>
        <v>-21900</v>
      </c>
      <c r="P134" s="844">
        <f>O134/1000000</f>
        <v>-2.1899999999999999E-2</v>
      </c>
      <c r="Q134" s="382"/>
    </row>
    <row r="135" spans="1:17" s="378" customFormat="1" ht="15.95" customHeight="1">
      <c r="A135" s="307"/>
      <c r="B135" s="310" t="s">
        <v>67</v>
      </c>
      <c r="C135" s="791"/>
      <c r="D135" s="36"/>
      <c r="E135" s="36"/>
      <c r="F135" s="316"/>
      <c r="G135" s="290"/>
      <c r="H135" s="291"/>
      <c r="I135" s="239"/>
      <c r="J135" s="239"/>
      <c r="K135" s="873"/>
      <c r="L135" s="290"/>
      <c r="M135" s="291"/>
      <c r="N135" s="291"/>
      <c r="O135" s="291"/>
      <c r="P135" s="844"/>
      <c r="Q135" s="382"/>
    </row>
    <row r="136" spans="1:17" s="378" customFormat="1" ht="15.95" customHeight="1">
      <c r="A136" s="307">
        <v>23</v>
      </c>
      <c r="B136" s="308" t="s">
        <v>68</v>
      </c>
      <c r="C136" s="791">
        <v>4902599</v>
      </c>
      <c r="D136" s="36" t="s">
        <v>12</v>
      </c>
      <c r="E136" s="37" t="s">
        <v>301</v>
      </c>
      <c r="F136" s="296">
        <v>-1333.33</v>
      </c>
      <c r="G136" s="290">
        <v>24</v>
      </c>
      <c r="H136" s="291">
        <v>17</v>
      </c>
      <c r="I136" s="239">
        <f>G136-H136</f>
        <v>7</v>
      </c>
      <c r="J136" s="239">
        <f>$F136*I136</f>
        <v>-9333.31</v>
      </c>
      <c r="K136" s="873">
        <f>J136/1000000</f>
        <v>-9.3333099999999992E-3</v>
      </c>
      <c r="L136" s="290">
        <v>78</v>
      </c>
      <c r="M136" s="291">
        <v>72</v>
      </c>
      <c r="N136" s="291">
        <f>L136-M136</f>
        <v>6</v>
      </c>
      <c r="O136" s="291">
        <f>$F136*N136</f>
        <v>-7999.98</v>
      </c>
      <c r="P136" s="844">
        <f>O136/1000000</f>
        <v>-7.9999800000000003E-3</v>
      </c>
      <c r="Q136" s="382"/>
    </row>
    <row r="137" spans="1:17" s="378" customFormat="1" ht="15.95" customHeight="1">
      <c r="A137" s="307">
        <v>24</v>
      </c>
      <c r="B137" s="308" t="s">
        <v>69</v>
      </c>
      <c r="C137" s="791">
        <v>4902520</v>
      </c>
      <c r="D137" s="36" t="s">
        <v>12</v>
      </c>
      <c r="E137" s="37" t="s">
        <v>301</v>
      </c>
      <c r="F137" s="311">
        <v>-100</v>
      </c>
      <c r="G137" s="290">
        <v>18906</v>
      </c>
      <c r="H137" s="291">
        <v>18356</v>
      </c>
      <c r="I137" s="239">
        <f>G137-H137</f>
        <v>550</v>
      </c>
      <c r="J137" s="239">
        <f>$F137*I137</f>
        <v>-55000</v>
      </c>
      <c r="K137" s="873">
        <f>J137/1000000</f>
        <v>-5.5E-2</v>
      </c>
      <c r="L137" s="290">
        <v>6657</v>
      </c>
      <c r="M137" s="291">
        <v>6603</v>
      </c>
      <c r="N137" s="291">
        <f>L137-M137</f>
        <v>54</v>
      </c>
      <c r="O137" s="291">
        <f>$F137*N137</f>
        <v>-5400</v>
      </c>
      <c r="P137" s="844">
        <f>O137/1000000</f>
        <v>-5.4000000000000003E-3</v>
      </c>
      <c r="Q137" s="382"/>
    </row>
    <row r="138" spans="1:17" s="378" customFormat="1" ht="15.95" customHeight="1">
      <c r="A138" s="290">
        <v>25</v>
      </c>
      <c r="B138" s="626" t="s">
        <v>70</v>
      </c>
      <c r="C138" s="791">
        <v>4902577</v>
      </c>
      <c r="D138" s="384" t="s">
        <v>12</v>
      </c>
      <c r="E138" s="385" t="s">
        <v>301</v>
      </c>
      <c r="F138" s="311">
        <v>-100</v>
      </c>
      <c r="G138" s="290">
        <v>2093</v>
      </c>
      <c r="H138" s="291">
        <v>1706</v>
      </c>
      <c r="I138" s="291">
        <f>G138-H138</f>
        <v>387</v>
      </c>
      <c r="J138" s="291">
        <f>$F138*I138</f>
        <v>-38700</v>
      </c>
      <c r="K138" s="844">
        <f>J138/1000000</f>
        <v>-3.8699999999999998E-2</v>
      </c>
      <c r="L138" s="290">
        <v>224</v>
      </c>
      <c r="M138" s="291">
        <v>184</v>
      </c>
      <c r="N138" s="291">
        <f>L138-M138</f>
        <v>40</v>
      </c>
      <c r="O138" s="291">
        <f>$F138*N138</f>
        <v>-4000</v>
      </c>
      <c r="P138" s="844">
        <f>O138/1000000</f>
        <v>-4.0000000000000001E-3</v>
      </c>
      <c r="Q138" s="390"/>
    </row>
    <row r="139" spans="1:17" s="378" customFormat="1" ht="15.95" customHeight="1">
      <c r="A139" s="551"/>
      <c r="B139" s="627" t="s">
        <v>439</v>
      </c>
      <c r="C139" s="578"/>
      <c r="D139" s="808"/>
      <c r="E139" s="607"/>
      <c r="F139" s="807"/>
      <c r="G139" s="290"/>
      <c r="H139" s="291"/>
      <c r="I139" s="580"/>
      <c r="J139" s="580"/>
      <c r="K139" s="907"/>
      <c r="L139" s="290"/>
      <c r="M139" s="291"/>
      <c r="N139" s="580"/>
      <c r="O139" s="580"/>
      <c r="P139" s="914"/>
      <c r="Q139" s="403"/>
    </row>
    <row r="140" spans="1:17" s="378" customFormat="1" ht="15.95" customHeight="1">
      <c r="A140" s="583">
        <v>26</v>
      </c>
      <c r="B140" s="623" t="s">
        <v>430</v>
      </c>
      <c r="C140" s="578" t="s">
        <v>438</v>
      </c>
      <c r="D140" s="36" t="s">
        <v>436</v>
      </c>
      <c r="E140" s="37" t="s">
        <v>301</v>
      </c>
      <c r="F140" s="807">
        <v>-1</v>
      </c>
      <c r="G140" s="583">
        <v>87860</v>
      </c>
      <c r="H140" s="50">
        <v>87270</v>
      </c>
      <c r="I140" s="580">
        <f>G140-H140</f>
        <v>590</v>
      </c>
      <c r="J140" s="580">
        <f>$F140*I140</f>
        <v>-590</v>
      </c>
      <c r="K140" s="907">
        <f>J140/1000000</f>
        <v>-5.9000000000000003E-4</v>
      </c>
      <c r="L140" s="583">
        <v>397500</v>
      </c>
      <c r="M140" s="50">
        <v>389400</v>
      </c>
      <c r="N140" s="580">
        <f>L140-M140</f>
        <v>8100</v>
      </c>
      <c r="O140" s="580">
        <f>$F140*N140</f>
        <v>-8100</v>
      </c>
      <c r="P140" s="914">
        <f>O140/1000000</f>
        <v>-8.0999999999999996E-3</v>
      </c>
      <c r="Q140" s="765"/>
    </row>
    <row r="141" spans="1:17" s="378" customFormat="1" ht="15.95" customHeight="1">
      <c r="A141" s="583">
        <v>27</v>
      </c>
      <c r="B141" s="623" t="s">
        <v>431</v>
      </c>
      <c r="C141" s="578" t="s">
        <v>435</v>
      </c>
      <c r="D141" s="36" t="s">
        <v>436</v>
      </c>
      <c r="E141" s="37" t="s">
        <v>301</v>
      </c>
      <c r="F141" s="807">
        <v>-1</v>
      </c>
      <c r="G141" s="583">
        <v>53830</v>
      </c>
      <c r="H141" s="50">
        <v>50680</v>
      </c>
      <c r="I141" s="580">
        <f>G141-H141</f>
        <v>3150</v>
      </c>
      <c r="J141" s="580">
        <f>$F141*I141</f>
        <v>-3150</v>
      </c>
      <c r="K141" s="907">
        <f>J141/1000000</f>
        <v>-3.15E-3</v>
      </c>
      <c r="L141" s="583">
        <v>634049</v>
      </c>
      <c r="M141" s="50">
        <v>626889</v>
      </c>
      <c r="N141" s="580">
        <f>L141-M141</f>
        <v>7160</v>
      </c>
      <c r="O141" s="580">
        <f>$F141*N141</f>
        <v>-7160</v>
      </c>
      <c r="P141" s="914">
        <f>O141/1000000</f>
        <v>-7.1599999999999997E-3</v>
      </c>
      <c r="Q141" s="765"/>
    </row>
    <row r="142" spans="1:17" s="378" customFormat="1" ht="15.95" customHeight="1">
      <c r="A142" s="583">
        <v>28</v>
      </c>
      <c r="B142" s="623" t="s">
        <v>432</v>
      </c>
      <c r="C142" s="578" t="s">
        <v>437</v>
      </c>
      <c r="D142" s="36" t="s">
        <v>436</v>
      </c>
      <c r="E142" s="37" t="s">
        <v>301</v>
      </c>
      <c r="F142" s="807">
        <v>-1</v>
      </c>
      <c r="G142" s="583">
        <v>324400</v>
      </c>
      <c r="H142" s="50">
        <v>308700</v>
      </c>
      <c r="I142" s="580">
        <f>G142-H142</f>
        <v>15700</v>
      </c>
      <c r="J142" s="580">
        <f>$F142*I142</f>
        <v>-15700</v>
      </c>
      <c r="K142" s="907">
        <f>J142/1000000</f>
        <v>-1.5699999999999999E-2</v>
      </c>
      <c r="L142" s="583">
        <v>2143800</v>
      </c>
      <c r="M142" s="50">
        <v>2113799</v>
      </c>
      <c r="N142" s="580">
        <f>L142-M142</f>
        <v>30001</v>
      </c>
      <c r="O142" s="580">
        <f>$F142*N142</f>
        <v>-30001</v>
      </c>
      <c r="P142" s="914">
        <f>O142/1000000</f>
        <v>-3.0001E-2</v>
      </c>
      <c r="Q142" s="765"/>
    </row>
    <row r="143" spans="1:17" s="378" customFormat="1" ht="15.95" customHeight="1">
      <c r="A143" s="583"/>
      <c r="B143" s="818" t="s">
        <v>474</v>
      </c>
      <c r="C143" s="578"/>
      <c r="D143" s="36"/>
      <c r="E143" s="37"/>
      <c r="F143" s="807"/>
      <c r="G143" s="290"/>
      <c r="H143" s="291"/>
      <c r="I143" s="580"/>
      <c r="J143" s="580"/>
      <c r="K143" s="907"/>
      <c r="L143" s="290"/>
      <c r="M143" s="291"/>
      <c r="N143" s="580"/>
      <c r="O143" s="580"/>
      <c r="P143" s="914"/>
      <c r="Q143" s="765"/>
    </row>
    <row r="144" spans="1:17" s="378" customFormat="1" ht="15.95" customHeight="1">
      <c r="A144" s="583">
        <v>29</v>
      </c>
      <c r="B144" s="623" t="s">
        <v>480</v>
      </c>
      <c r="C144" s="578" t="s">
        <v>482</v>
      </c>
      <c r="D144" s="36" t="s">
        <v>436</v>
      </c>
      <c r="E144" s="37" t="s">
        <v>301</v>
      </c>
      <c r="F144" s="807">
        <v>-1</v>
      </c>
      <c r="G144" s="583">
        <v>-215000</v>
      </c>
      <c r="H144" s="50">
        <v>-162000</v>
      </c>
      <c r="I144" s="580">
        <f>G144-H144</f>
        <v>-53000</v>
      </c>
      <c r="J144" s="580">
        <f>$F144*I144</f>
        <v>53000</v>
      </c>
      <c r="K144" s="907">
        <f>J144/1000000</f>
        <v>5.2999999999999999E-2</v>
      </c>
      <c r="L144" s="583">
        <v>0</v>
      </c>
      <c r="M144" s="50">
        <v>0</v>
      </c>
      <c r="N144" s="580">
        <f>L144-M144</f>
        <v>0</v>
      </c>
      <c r="O144" s="580">
        <f>$F144*N144</f>
        <v>0</v>
      </c>
      <c r="P144" s="914">
        <f>O144/1000000</f>
        <v>0</v>
      </c>
      <c r="Q144" s="390"/>
    </row>
    <row r="145" spans="1:18" s="378" customFormat="1" ht="15.95" customHeight="1">
      <c r="A145" s="583">
        <v>30</v>
      </c>
      <c r="B145" s="623" t="s">
        <v>481</v>
      </c>
      <c r="C145" s="578" t="s">
        <v>483</v>
      </c>
      <c r="D145" s="36" t="s">
        <v>436</v>
      </c>
      <c r="E145" s="37" t="s">
        <v>301</v>
      </c>
      <c r="F145" s="807">
        <v>-1</v>
      </c>
      <c r="G145" s="583">
        <v>953000</v>
      </c>
      <c r="H145" s="50">
        <v>819000</v>
      </c>
      <c r="I145" s="580">
        <f>G145-H145</f>
        <v>134000</v>
      </c>
      <c r="J145" s="580">
        <f>$F145*I145</f>
        <v>-134000</v>
      </c>
      <c r="K145" s="907">
        <f>J145/1000000</f>
        <v>-0.13400000000000001</v>
      </c>
      <c r="L145" s="583">
        <v>0</v>
      </c>
      <c r="M145" s="50">
        <v>0</v>
      </c>
      <c r="N145" s="580">
        <f>L145-M145</f>
        <v>0</v>
      </c>
      <c r="O145" s="580">
        <f>$F145*N145</f>
        <v>0</v>
      </c>
      <c r="P145" s="914">
        <f>O145/1000000</f>
        <v>0</v>
      </c>
      <c r="Q145" s="390"/>
    </row>
    <row r="146" spans="1:18" s="378" customFormat="1" ht="15.95" customHeight="1">
      <c r="A146" s="978" t="s">
        <v>439</v>
      </c>
      <c r="B146" s="979"/>
      <c r="C146" s="578"/>
      <c r="D146" s="36"/>
      <c r="E146" s="37"/>
      <c r="F146" s="807"/>
      <c r="G146" s="290"/>
      <c r="H146" s="291"/>
      <c r="I146" s="580"/>
      <c r="J146" s="580"/>
      <c r="K146" s="907"/>
      <c r="L146" s="290"/>
      <c r="M146" s="291"/>
      <c r="N146" s="580"/>
      <c r="O146" s="580"/>
      <c r="P146" s="907"/>
      <c r="Q146" s="390"/>
    </row>
    <row r="147" spans="1:18" s="378" customFormat="1" ht="15.95" customHeight="1">
      <c r="A147" s="583">
        <v>31</v>
      </c>
      <c r="B147" s="915" t="s">
        <v>485</v>
      </c>
      <c r="C147" s="807" t="s">
        <v>486</v>
      </c>
      <c r="D147" s="592" t="s">
        <v>436</v>
      </c>
      <c r="E147" s="916" t="s">
        <v>301</v>
      </c>
      <c r="F147" s="822">
        <v>-1200</v>
      </c>
      <c r="G147" s="583">
        <v>22.02</v>
      </c>
      <c r="H147" s="50">
        <v>20.5</v>
      </c>
      <c r="I147" s="580">
        <f>G147-H147</f>
        <v>1.5199999999999996</v>
      </c>
      <c r="J147" s="580">
        <f>$F147*I147</f>
        <v>-1823.9999999999995</v>
      </c>
      <c r="K147" s="907">
        <f>J147/1000000</f>
        <v>-1.8239999999999994E-3</v>
      </c>
      <c r="L147" s="583">
        <v>33.82</v>
      </c>
      <c r="M147" s="50">
        <v>27.05</v>
      </c>
      <c r="N147" s="580">
        <f>L147-M147</f>
        <v>6.77</v>
      </c>
      <c r="O147" s="580">
        <f>$F147*N147</f>
        <v>-8123.9999999999991</v>
      </c>
      <c r="P147" s="914">
        <f>O147/1000000</f>
        <v>-8.1239999999999993E-3</v>
      </c>
      <c r="Q147" s="390"/>
    </row>
    <row r="148" spans="1:18" s="378" customFormat="1" ht="15.95" customHeight="1">
      <c r="A148" s="583">
        <v>32</v>
      </c>
      <c r="B148" s="915" t="s">
        <v>487</v>
      </c>
      <c r="C148" s="807" t="s">
        <v>488</v>
      </c>
      <c r="D148" s="592" t="s">
        <v>436</v>
      </c>
      <c r="E148" s="916" t="s">
        <v>301</v>
      </c>
      <c r="F148" s="822">
        <v>-1200</v>
      </c>
      <c r="G148" s="583">
        <v>1.17</v>
      </c>
      <c r="H148" s="50">
        <v>0.52</v>
      </c>
      <c r="I148" s="580">
        <f>G148-H148</f>
        <v>0.64999999999999991</v>
      </c>
      <c r="J148" s="580">
        <f>$F148*I148</f>
        <v>-779.99999999999989</v>
      </c>
      <c r="K148" s="907">
        <f>J148/1000000</f>
        <v>-7.7999999999999988E-4</v>
      </c>
      <c r="L148" s="583">
        <v>104.59</v>
      </c>
      <c r="M148" s="50">
        <v>85.56</v>
      </c>
      <c r="N148" s="580">
        <f>L148-M148</f>
        <v>19.03</v>
      </c>
      <c r="O148" s="580">
        <f>$F148*N148</f>
        <v>-22836</v>
      </c>
      <c r="P148" s="914">
        <f>O148/1000000</f>
        <v>-2.2835999999999999E-2</v>
      </c>
      <c r="Q148" s="390"/>
    </row>
    <row r="149" spans="1:18" s="378" customFormat="1" ht="15.95" customHeight="1">
      <c r="A149" s="583">
        <v>33</v>
      </c>
      <c r="B149" s="915" t="s">
        <v>489</v>
      </c>
      <c r="C149" s="807" t="s">
        <v>490</v>
      </c>
      <c r="D149" s="592" t="s">
        <v>436</v>
      </c>
      <c r="E149" s="916" t="s">
        <v>301</v>
      </c>
      <c r="F149" s="822">
        <v>-1200</v>
      </c>
      <c r="G149" s="583">
        <v>2.15</v>
      </c>
      <c r="H149" s="50">
        <v>0.39</v>
      </c>
      <c r="I149" s="580">
        <f>G149-H149</f>
        <v>1.7599999999999998</v>
      </c>
      <c r="J149" s="580">
        <f>$F149*I149</f>
        <v>-2111.9999999999995</v>
      </c>
      <c r="K149" s="907">
        <f>J149/1000000</f>
        <v>-2.1119999999999997E-3</v>
      </c>
      <c r="L149" s="583">
        <v>34.299999999999997</v>
      </c>
      <c r="M149" s="50">
        <v>32.479999999999997</v>
      </c>
      <c r="N149" s="580">
        <f>L149-M149</f>
        <v>1.8200000000000003</v>
      </c>
      <c r="O149" s="580">
        <f>$F149*N149</f>
        <v>-2184.0000000000005</v>
      </c>
      <c r="P149" s="914">
        <f>O149/1000000</f>
        <v>-2.1840000000000006E-3</v>
      </c>
      <c r="Q149" s="390"/>
    </row>
    <row r="150" spans="1:18" s="378" customFormat="1" ht="15.95" customHeight="1">
      <c r="A150" s="583">
        <v>34</v>
      </c>
      <c r="B150" s="915" t="s">
        <v>491</v>
      </c>
      <c r="C150" s="807" t="s">
        <v>492</v>
      </c>
      <c r="D150" s="592" t="s">
        <v>436</v>
      </c>
      <c r="E150" s="916" t="s">
        <v>301</v>
      </c>
      <c r="F150" s="822">
        <v>-1200</v>
      </c>
      <c r="G150" s="583">
        <v>0.91</v>
      </c>
      <c r="H150" s="50">
        <v>0.91</v>
      </c>
      <c r="I150" s="580">
        <f>G150-H150</f>
        <v>0</v>
      </c>
      <c r="J150" s="580">
        <f>$F150*I150</f>
        <v>0</v>
      </c>
      <c r="K150" s="907">
        <f>J150/1000000</f>
        <v>0</v>
      </c>
      <c r="L150" s="583">
        <v>44.5</v>
      </c>
      <c r="M150" s="50">
        <v>38.869999999999997</v>
      </c>
      <c r="N150" s="580">
        <f>L150-M150</f>
        <v>5.6300000000000026</v>
      </c>
      <c r="O150" s="580">
        <f>$F150*N150</f>
        <v>-6756.0000000000027</v>
      </c>
      <c r="P150" s="914">
        <f>O150/1000000</f>
        <v>-6.7560000000000025E-3</v>
      </c>
      <c r="Q150" s="390"/>
    </row>
    <row r="151" spans="1:18" s="378" customFormat="1" ht="15.95" customHeight="1">
      <c r="A151" s="583">
        <v>35</v>
      </c>
      <c r="B151" s="915" t="s">
        <v>493</v>
      </c>
      <c r="C151" s="807" t="s">
        <v>499</v>
      </c>
      <c r="D151" s="592" t="s">
        <v>436</v>
      </c>
      <c r="E151" s="916" t="s">
        <v>301</v>
      </c>
      <c r="F151" s="822">
        <v>-3000</v>
      </c>
      <c r="G151" s="583">
        <v>0</v>
      </c>
      <c r="H151" s="50">
        <v>0</v>
      </c>
      <c r="I151" s="580">
        <f>G151-H151</f>
        <v>0</v>
      </c>
      <c r="J151" s="580">
        <f>$F151*I151</f>
        <v>0</v>
      </c>
      <c r="K151" s="907">
        <f>J151/1000000</f>
        <v>0</v>
      </c>
      <c r="L151" s="583">
        <v>18.52</v>
      </c>
      <c r="M151" s="50">
        <v>13.38</v>
      </c>
      <c r="N151" s="580">
        <f>L151-M151</f>
        <v>5.1399999999999988</v>
      </c>
      <c r="O151" s="580">
        <f>$F151*N151</f>
        <v>-15419.999999999996</v>
      </c>
      <c r="P151" s="914">
        <f>O151/1000000</f>
        <v>-1.5419999999999996E-2</v>
      </c>
      <c r="Q151" s="390"/>
    </row>
    <row r="152" spans="1:18" ht="16.5">
      <c r="A152" s="21"/>
      <c r="B152" s="820"/>
      <c r="C152" s="17"/>
      <c r="D152" s="105"/>
      <c r="E152" s="17"/>
      <c r="F152" s="17"/>
      <c r="G152" s="290"/>
      <c r="H152" s="17"/>
      <c r="I152" s="17"/>
      <c r="J152" s="17"/>
      <c r="K152" s="809">
        <f>SUM(K104:K151)</f>
        <v>-0.20965575</v>
      </c>
      <c r="L152" s="290"/>
      <c r="M152" s="810"/>
      <c r="N152" s="810"/>
      <c r="O152" s="810"/>
      <c r="P152" s="809">
        <f>SUM(P104:P151)</f>
        <v>0.24211908999999993</v>
      </c>
      <c r="Q152" s="805"/>
    </row>
    <row r="153" spans="1:18" ht="15.75" thickBot="1">
      <c r="A153" s="811"/>
      <c r="B153" s="821"/>
      <c r="C153" s="812"/>
      <c r="D153" s="812"/>
      <c r="E153" s="812"/>
      <c r="F153" s="812"/>
      <c r="G153" s="380"/>
      <c r="H153" s="812"/>
      <c r="I153" s="812"/>
      <c r="J153" s="812"/>
      <c r="K153" s="908"/>
      <c r="L153" s="380"/>
      <c r="M153" s="813"/>
      <c r="N153" s="813"/>
      <c r="O153" s="813"/>
      <c r="P153" s="908"/>
      <c r="Q153" s="806"/>
    </row>
    <row r="154" spans="1:18" ht="15" thickTop="1">
      <c r="K154" s="909"/>
      <c r="L154" s="46"/>
      <c r="M154" s="46"/>
      <c r="N154" s="46"/>
      <c r="O154" s="46"/>
      <c r="P154" s="909"/>
    </row>
    <row r="155" spans="1:18">
      <c r="Q155" s="342" t="str">
        <f>NDPL!Q1</f>
        <v>SEPTEMBER-2023</v>
      </c>
      <c r="R155" s="219"/>
    </row>
    <row r="156" spans="1:18" ht="13.5" thickBot="1"/>
    <row r="157" spans="1:18" ht="44.25" customHeight="1">
      <c r="A157" s="285"/>
      <c r="B157" s="283" t="s">
        <v>134</v>
      </c>
      <c r="C157" s="42"/>
      <c r="D157" s="42"/>
      <c r="E157" s="42"/>
      <c r="F157" s="42"/>
      <c r="G157" s="42"/>
      <c r="H157" s="42"/>
      <c r="I157" s="42"/>
      <c r="J157" s="42"/>
      <c r="K157" s="910"/>
      <c r="L157" s="42"/>
      <c r="M157" s="42"/>
      <c r="N157" s="42"/>
      <c r="O157" s="42"/>
      <c r="P157" s="910"/>
      <c r="Q157" s="43"/>
    </row>
    <row r="158" spans="1:18" ht="20.100000000000001" customHeight="1">
      <c r="A158" s="200"/>
      <c r="B158" s="244" t="s">
        <v>135</v>
      </c>
      <c r="C158" s="17"/>
      <c r="D158" s="17"/>
      <c r="E158" s="17"/>
      <c r="F158" s="17"/>
      <c r="G158" s="17"/>
      <c r="H158" s="17"/>
      <c r="I158" s="17"/>
      <c r="J158" s="17"/>
      <c r="K158" s="703"/>
      <c r="L158" s="17"/>
      <c r="M158" s="17"/>
      <c r="N158" s="17"/>
      <c r="O158" s="17"/>
      <c r="P158" s="703"/>
      <c r="Q158" s="44"/>
    </row>
    <row r="159" spans="1:18" ht="20.100000000000001" customHeight="1">
      <c r="A159" s="200"/>
      <c r="B159" s="240" t="s">
        <v>222</v>
      </c>
      <c r="C159" s="17"/>
      <c r="D159" s="17"/>
      <c r="E159" s="17"/>
      <c r="F159" s="17"/>
      <c r="G159" s="17"/>
      <c r="H159" s="17"/>
      <c r="I159" s="17"/>
      <c r="J159" s="17"/>
      <c r="K159" s="355">
        <f>K65</f>
        <v>-1.2935277699999999</v>
      </c>
      <c r="L159" s="169"/>
      <c r="M159" s="169"/>
      <c r="N159" s="169"/>
      <c r="O159" s="169"/>
      <c r="P159" s="355">
        <f>P65</f>
        <v>-1.9022138900000005</v>
      </c>
      <c r="Q159" s="44"/>
    </row>
    <row r="160" spans="1:18" ht="20.100000000000001" customHeight="1">
      <c r="A160" s="200"/>
      <c r="B160" s="240" t="s">
        <v>223</v>
      </c>
      <c r="C160" s="17"/>
      <c r="D160" s="17"/>
      <c r="E160" s="17"/>
      <c r="F160" s="17"/>
      <c r="G160" s="17"/>
      <c r="H160" s="17"/>
      <c r="I160" s="17"/>
      <c r="J160" s="17"/>
      <c r="K160" s="355">
        <f>K152</f>
        <v>-0.20965575</v>
      </c>
      <c r="L160" s="169"/>
      <c r="M160" s="169"/>
      <c r="N160" s="169"/>
      <c r="O160" s="169"/>
      <c r="P160" s="355">
        <f>P152</f>
        <v>0.24211908999999993</v>
      </c>
      <c r="Q160" s="44"/>
    </row>
    <row r="161" spans="1:17" ht="20.100000000000001" customHeight="1">
      <c r="A161" s="200"/>
      <c r="B161" s="240" t="s">
        <v>136</v>
      </c>
      <c r="C161" s="17"/>
      <c r="D161" s="17"/>
      <c r="E161" s="17"/>
      <c r="F161" s="17"/>
      <c r="G161" s="17"/>
      <c r="H161" s="17"/>
      <c r="I161" s="17"/>
      <c r="J161" s="17"/>
      <c r="K161" s="355">
        <f>'ROHTAK ROAD'!K43</f>
        <v>0</v>
      </c>
      <c r="L161" s="169"/>
      <c r="M161" s="169"/>
      <c r="N161" s="169"/>
      <c r="O161" s="169"/>
      <c r="P161" s="355">
        <f>'ROHTAK ROAD'!P43</f>
        <v>0</v>
      </c>
      <c r="Q161" s="44"/>
    </row>
    <row r="162" spans="1:17" ht="20.100000000000001" customHeight="1">
      <c r="A162" s="200"/>
      <c r="B162" s="240" t="s">
        <v>137</v>
      </c>
      <c r="C162" s="17"/>
      <c r="D162" s="17"/>
      <c r="E162" s="17"/>
      <c r="F162" s="17"/>
      <c r="G162" s="17"/>
      <c r="H162" s="17"/>
      <c r="I162" s="17"/>
      <c r="J162" s="17"/>
      <c r="K162" s="355">
        <f>SUM(K159:K161)</f>
        <v>-1.5031835199999999</v>
      </c>
      <c r="L162" s="169"/>
      <c r="M162" s="169"/>
      <c r="N162" s="169"/>
      <c r="O162" s="169"/>
      <c r="P162" s="355">
        <f>SUM(P159:P161)</f>
        <v>-1.6600948000000006</v>
      </c>
      <c r="Q162" s="44"/>
    </row>
    <row r="163" spans="1:17" ht="20.100000000000001" customHeight="1">
      <c r="A163" s="200"/>
      <c r="B163" s="244" t="s">
        <v>138</v>
      </c>
      <c r="C163" s="17"/>
      <c r="D163" s="17"/>
      <c r="E163" s="17"/>
      <c r="F163" s="17"/>
      <c r="G163" s="17"/>
      <c r="H163" s="17"/>
      <c r="I163" s="17"/>
      <c r="J163" s="17"/>
      <c r="K163" s="355"/>
      <c r="L163" s="169"/>
      <c r="M163" s="169"/>
      <c r="N163" s="169"/>
      <c r="O163" s="169"/>
      <c r="P163" s="355"/>
      <c r="Q163" s="44"/>
    </row>
    <row r="164" spans="1:17" ht="20.100000000000001" customHeight="1">
      <c r="A164" s="200"/>
      <c r="B164" s="240" t="s">
        <v>224</v>
      </c>
      <c r="C164" s="17"/>
      <c r="D164" s="17"/>
      <c r="E164" s="17"/>
      <c r="F164" s="17"/>
      <c r="G164" s="17"/>
      <c r="H164" s="17"/>
      <c r="I164" s="17"/>
      <c r="J164" s="17"/>
      <c r="K164" s="355">
        <f>K96</f>
        <v>-0.41759000000000002</v>
      </c>
      <c r="L164" s="169"/>
      <c r="M164" s="169"/>
      <c r="N164" s="169"/>
      <c r="O164" s="169"/>
      <c r="P164" s="355">
        <f>P96</f>
        <v>-2.1486999999999998</v>
      </c>
      <c r="Q164" s="44"/>
    </row>
    <row r="165" spans="1:17" ht="20.100000000000001" customHeight="1" thickBot="1">
      <c r="A165" s="201"/>
      <c r="B165" s="284" t="s">
        <v>139</v>
      </c>
      <c r="C165" s="45"/>
      <c r="D165" s="45"/>
      <c r="E165" s="45"/>
      <c r="F165" s="45"/>
      <c r="G165" s="45"/>
      <c r="H165" s="45"/>
      <c r="I165" s="45"/>
      <c r="J165" s="45"/>
      <c r="K165" s="356">
        <f>SUM(K162:K164)</f>
        <v>-1.92077352</v>
      </c>
      <c r="L165" s="167"/>
      <c r="M165" s="167"/>
      <c r="N165" s="167"/>
      <c r="O165" s="167"/>
      <c r="P165" s="356">
        <f>SUM(P162:P164)</f>
        <v>-3.8087948000000003</v>
      </c>
      <c r="Q165" s="168"/>
    </row>
    <row r="166" spans="1:17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910"/>
      <c r="L166" s="42"/>
      <c r="M166" s="42"/>
      <c r="N166" s="42"/>
      <c r="O166" s="42"/>
      <c r="P166" s="910"/>
      <c r="Q166" s="42"/>
    </row>
    <row r="167" spans="1:1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703"/>
      <c r="L167" s="17"/>
      <c r="M167" s="17"/>
      <c r="N167" s="17"/>
      <c r="O167" s="17"/>
      <c r="P167" s="703"/>
      <c r="Q167" s="17"/>
    </row>
    <row r="168" spans="1:17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703"/>
      <c r="L168" s="17"/>
      <c r="M168" s="17"/>
      <c r="N168" s="17"/>
      <c r="O168" s="17"/>
      <c r="P168" s="703"/>
      <c r="Q168" s="17"/>
    </row>
    <row r="169" spans="1:17" ht="13.5" thickBo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716"/>
      <c r="L169" s="45"/>
      <c r="M169" s="45"/>
      <c r="N169" s="45"/>
      <c r="O169" s="45"/>
      <c r="P169" s="716"/>
      <c r="Q169" s="45"/>
    </row>
    <row r="170" spans="1:17">
      <c r="A170" s="194"/>
      <c r="B170" s="195"/>
      <c r="C170" s="195"/>
      <c r="D170" s="195"/>
      <c r="E170" s="195"/>
      <c r="F170" s="195"/>
      <c r="G170" s="195"/>
      <c r="H170" s="42"/>
      <c r="I170" s="42"/>
      <c r="J170" s="42"/>
      <c r="K170" s="910"/>
      <c r="L170" s="42"/>
      <c r="M170" s="42"/>
      <c r="N170" s="42"/>
      <c r="O170" s="42"/>
      <c r="P170" s="910"/>
      <c r="Q170" s="43"/>
    </row>
    <row r="171" spans="1:17" ht="23.25">
      <c r="A171" s="202" t="s">
        <v>282</v>
      </c>
      <c r="B171" s="186"/>
      <c r="C171" s="186"/>
      <c r="D171" s="186"/>
      <c r="E171" s="186"/>
      <c r="F171" s="186"/>
      <c r="G171" s="186"/>
      <c r="H171" s="17"/>
      <c r="I171" s="17"/>
      <c r="J171" s="17"/>
      <c r="K171" s="703"/>
      <c r="L171" s="17"/>
      <c r="M171" s="17"/>
      <c r="N171" s="17"/>
      <c r="O171" s="17"/>
      <c r="P171" s="703"/>
      <c r="Q171" s="44"/>
    </row>
    <row r="172" spans="1:17">
      <c r="A172" s="196"/>
      <c r="B172" s="186"/>
      <c r="C172" s="186"/>
      <c r="D172" s="186"/>
      <c r="E172" s="186"/>
      <c r="F172" s="186"/>
      <c r="G172" s="186"/>
      <c r="H172" s="17"/>
      <c r="I172" s="17"/>
      <c r="J172" s="17"/>
      <c r="K172" s="703"/>
      <c r="L172" s="17"/>
      <c r="M172" s="17"/>
      <c r="N172" s="17"/>
      <c r="O172" s="17"/>
      <c r="P172" s="703"/>
      <c r="Q172" s="44"/>
    </row>
    <row r="173" spans="1:17">
      <c r="A173" s="197"/>
      <c r="B173" s="198"/>
      <c r="C173" s="198"/>
      <c r="D173" s="198"/>
      <c r="E173" s="198"/>
      <c r="F173" s="198"/>
      <c r="G173" s="198"/>
      <c r="H173" s="17"/>
      <c r="I173" s="17"/>
      <c r="J173" s="17"/>
      <c r="K173" s="911" t="s">
        <v>294</v>
      </c>
      <c r="L173" s="17"/>
      <c r="M173" s="17"/>
      <c r="N173" s="17"/>
      <c r="O173" s="17"/>
      <c r="P173" s="911" t="s">
        <v>295</v>
      </c>
      <c r="Q173" s="44"/>
    </row>
    <row r="174" spans="1:17">
      <c r="A174" s="199"/>
      <c r="B174" s="107"/>
      <c r="C174" s="107"/>
      <c r="D174" s="107"/>
      <c r="E174" s="107"/>
      <c r="F174" s="107"/>
      <c r="G174" s="107"/>
      <c r="H174" s="17"/>
      <c r="I174" s="17"/>
      <c r="J174" s="17"/>
      <c r="K174" s="703"/>
      <c r="L174" s="17"/>
      <c r="M174" s="17"/>
      <c r="N174" s="17"/>
      <c r="O174" s="17"/>
      <c r="P174" s="703"/>
      <c r="Q174" s="44"/>
    </row>
    <row r="175" spans="1:17">
      <c r="A175" s="199"/>
      <c r="B175" s="107"/>
      <c r="C175" s="107"/>
      <c r="D175" s="107"/>
      <c r="E175" s="107"/>
      <c r="F175" s="107"/>
      <c r="G175" s="107"/>
      <c r="H175" s="17"/>
      <c r="I175" s="17"/>
      <c r="J175" s="17"/>
      <c r="K175" s="703"/>
      <c r="L175" s="17"/>
      <c r="M175" s="17"/>
      <c r="N175" s="17"/>
      <c r="O175" s="17"/>
      <c r="P175" s="703"/>
      <c r="Q175" s="44"/>
    </row>
    <row r="176" spans="1:17" ht="18">
      <c r="A176" s="203" t="s">
        <v>285</v>
      </c>
      <c r="B176" s="187"/>
      <c r="C176" s="187"/>
      <c r="D176" s="188"/>
      <c r="E176" s="188"/>
      <c r="F176" s="189"/>
      <c r="G176" s="188"/>
      <c r="H176" s="17"/>
      <c r="I176" s="17"/>
      <c r="J176" s="17"/>
      <c r="K176" s="334">
        <f>K165</f>
        <v>-1.92077352</v>
      </c>
      <c r="L176" s="188" t="s">
        <v>283</v>
      </c>
      <c r="M176" s="17"/>
      <c r="N176" s="17"/>
      <c r="O176" s="17"/>
      <c r="P176" s="334">
        <f>P165</f>
        <v>-3.8087948000000003</v>
      </c>
      <c r="Q176" s="209" t="s">
        <v>283</v>
      </c>
    </row>
    <row r="177" spans="1:17" ht="18">
      <c r="A177" s="204"/>
      <c r="B177" s="190"/>
      <c r="C177" s="190"/>
      <c r="D177" s="186"/>
      <c r="E177" s="186"/>
      <c r="F177" s="191"/>
      <c r="G177" s="186"/>
      <c r="H177" s="17"/>
      <c r="I177" s="17"/>
      <c r="J177" s="17"/>
      <c r="K177" s="334"/>
      <c r="L177" s="186"/>
      <c r="M177" s="17"/>
      <c r="N177" s="17"/>
      <c r="O177" s="17"/>
      <c r="P177" s="334"/>
      <c r="Q177" s="210"/>
    </row>
    <row r="178" spans="1:17" ht="18">
      <c r="A178" s="205" t="s">
        <v>284</v>
      </c>
      <c r="B178" s="192"/>
      <c r="C178" s="40"/>
      <c r="D178" s="186"/>
      <c r="E178" s="186"/>
      <c r="F178" s="193"/>
      <c r="G178" s="188"/>
      <c r="H178" s="17"/>
      <c r="I178" s="17"/>
      <c r="J178" s="17"/>
      <c r="K178" s="334">
        <f>'STEPPED UP GENCO'!K73</f>
        <v>0.62485638700000012</v>
      </c>
      <c r="L178" s="188" t="s">
        <v>283</v>
      </c>
      <c r="M178" s="17"/>
      <c r="N178" s="17"/>
      <c r="O178" s="17"/>
      <c r="P178" s="334">
        <f>'STEPPED UP GENCO'!P73</f>
        <v>0.27745172000000001</v>
      </c>
      <c r="Q178" s="209" t="s">
        <v>283</v>
      </c>
    </row>
    <row r="179" spans="1:17">
      <c r="A179" s="200"/>
      <c r="B179" s="17"/>
      <c r="C179" s="17"/>
      <c r="D179" s="17"/>
      <c r="E179" s="17"/>
      <c r="F179" s="17"/>
      <c r="G179" s="17"/>
      <c r="H179" s="17"/>
      <c r="I179" s="17"/>
      <c r="J179" s="17"/>
      <c r="K179" s="703"/>
      <c r="L179" s="17"/>
      <c r="M179" s="17"/>
      <c r="N179" s="17"/>
      <c r="O179" s="17"/>
      <c r="P179" s="703"/>
      <c r="Q179" s="44"/>
    </row>
    <row r="180" spans="1:17">
      <c r="A180" s="200"/>
      <c r="B180" s="17"/>
      <c r="C180" s="17"/>
      <c r="D180" s="17"/>
      <c r="E180" s="17"/>
      <c r="F180" s="17"/>
      <c r="G180" s="17"/>
      <c r="H180" s="17"/>
      <c r="I180" s="17"/>
      <c r="J180" s="17"/>
      <c r="K180" s="703"/>
      <c r="L180" s="17"/>
      <c r="M180" s="17"/>
      <c r="N180" s="17"/>
      <c r="O180" s="17"/>
      <c r="P180" s="703"/>
      <c r="Q180" s="44"/>
    </row>
    <row r="181" spans="1:17">
      <c r="A181" s="200"/>
      <c r="B181" s="17"/>
      <c r="C181" s="17"/>
      <c r="D181" s="17"/>
      <c r="E181" s="17"/>
      <c r="F181" s="17"/>
      <c r="G181" s="17"/>
      <c r="H181" s="17"/>
      <c r="I181" s="17"/>
      <c r="J181" s="17"/>
      <c r="K181" s="703"/>
      <c r="L181" s="17"/>
      <c r="M181" s="17"/>
      <c r="N181" s="17"/>
      <c r="O181" s="17"/>
      <c r="P181" s="703"/>
      <c r="Q181" s="44"/>
    </row>
    <row r="182" spans="1:17" ht="20.25">
      <c r="A182" s="200"/>
      <c r="B182" s="17"/>
      <c r="C182" s="17"/>
      <c r="D182" s="17"/>
      <c r="E182" s="17"/>
      <c r="F182" s="17"/>
      <c r="G182" s="17"/>
      <c r="H182" s="187"/>
      <c r="I182" s="187"/>
      <c r="J182" s="206" t="s">
        <v>286</v>
      </c>
      <c r="K182" s="299">
        <f>SUM(K176:K181)</f>
        <v>-1.2959171329999999</v>
      </c>
      <c r="L182" s="206" t="s">
        <v>283</v>
      </c>
      <c r="M182" s="107"/>
      <c r="N182" s="17"/>
      <c r="O182" s="17"/>
      <c r="P182" s="299">
        <f>SUM(P176:P181)</f>
        <v>-3.5313430800000001</v>
      </c>
      <c r="Q182" s="317" t="s">
        <v>283</v>
      </c>
    </row>
    <row r="183" spans="1:17" ht="13.5" thickBot="1">
      <c r="A183" s="201"/>
      <c r="B183" s="45"/>
      <c r="C183" s="45"/>
      <c r="D183" s="45"/>
      <c r="E183" s="45"/>
      <c r="F183" s="45"/>
      <c r="G183" s="45"/>
      <c r="H183" s="45"/>
      <c r="I183" s="45"/>
      <c r="J183" s="45"/>
      <c r="K183" s="716"/>
      <c r="L183" s="45"/>
      <c r="M183" s="45"/>
      <c r="N183" s="45"/>
      <c r="O183" s="45"/>
      <c r="P183" s="716"/>
      <c r="Q183" s="130"/>
    </row>
  </sheetData>
  <mergeCells count="1">
    <mergeCell ref="A146:B146"/>
  </mergeCells>
  <phoneticPr fontId="5" type="noConversion"/>
  <pageMargins left="0.51" right="0.5" top="0.57999999999999996" bottom="0.5" header="0.5" footer="0.5"/>
  <pageSetup scale="53" orientation="landscape" verticalDpi="300" r:id="rId1"/>
  <headerFooter alignWithMargins="0"/>
  <rowBreaks count="3" manualBreakCount="3">
    <brk id="66" max="16" man="1"/>
    <brk id="98" max="16383" man="1"/>
    <brk id="153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X85"/>
  <sheetViews>
    <sheetView view="pageBreakPreview" topLeftCell="A54" zoomScale="85" zoomScaleNormal="70" zoomScaleSheetLayoutView="85" zoomScalePageLayoutView="50" workbookViewId="0">
      <selection activeCell="K81" sqref="K81"/>
    </sheetView>
  </sheetViews>
  <sheetFormatPr defaultRowHeight="12.75"/>
  <cols>
    <col min="1" max="1" width="5.140625" style="378" customWidth="1"/>
    <col min="2" max="2" width="20.85546875" style="378" customWidth="1"/>
    <col min="3" max="3" width="11.28515625" style="378" customWidth="1"/>
    <col min="4" max="4" width="9.140625" style="378"/>
    <col min="5" max="5" width="14.42578125" style="378" customWidth="1"/>
    <col min="6" max="6" width="7.7109375" style="378" customWidth="1"/>
    <col min="7" max="7" width="11.42578125" style="378" customWidth="1"/>
    <col min="8" max="8" width="13" style="378" customWidth="1"/>
    <col min="9" max="9" width="12.42578125" style="378" customWidth="1"/>
    <col min="10" max="10" width="12.28515625" style="378" customWidth="1"/>
    <col min="11" max="11" width="12.85546875" style="547" customWidth="1"/>
    <col min="12" max="12" width="12.85546875" style="378" customWidth="1"/>
    <col min="13" max="13" width="13.28515625" style="378" customWidth="1"/>
    <col min="14" max="14" width="11.42578125" style="378" customWidth="1"/>
    <col min="15" max="15" width="13.140625" style="378" customWidth="1"/>
    <col min="16" max="16" width="14.7109375" style="547" customWidth="1"/>
    <col min="17" max="17" width="18.42578125" style="378" customWidth="1"/>
    <col min="18" max="18" width="5.28515625" style="378" customWidth="1"/>
    <col min="19" max="19" width="1.5703125" style="378" hidden="1" customWidth="1"/>
    <col min="20" max="20" width="9.140625" style="378" hidden="1" customWidth="1"/>
    <col min="21" max="21" width="4.28515625" style="378" hidden="1" customWidth="1"/>
    <col min="22" max="22" width="4" style="378" hidden="1" customWidth="1"/>
    <col min="23" max="23" width="3.85546875" style="378" hidden="1" customWidth="1"/>
    <col min="24" max="16384" width="9.140625" style="378"/>
  </cols>
  <sheetData>
    <row r="1" spans="1:17" ht="26.25">
      <c r="A1" s="1" t="s">
        <v>210</v>
      </c>
      <c r="Q1" s="416" t="str">
        <f>NDPL!Q1</f>
        <v>SEPTEMBER-2023</v>
      </c>
    </row>
    <row r="2" spans="1:17" ht="18.75" customHeight="1">
      <c r="A2" s="73" t="s">
        <v>211</v>
      </c>
    </row>
    <row r="3" spans="1:17" ht="23.25">
      <c r="A3" s="156" t="s">
        <v>190</v>
      </c>
    </row>
    <row r="4" spans="1:17" ht="24" thickBot="1">
      <c r="A4" s="337" t="s">
        <v>191</v>
      </c>
      <c r="G4" s="405"/>
      <c r="H4" s="405"/>
      <c r="I4" s="41" t="s">
        <v>348</v>
      </c>
      <c r="J4" s="405"/>
      <c r="K4" s="848"/>
      <c r="L4" s="405"/>
      <c r="M4" s="405"/>
      <c r="N4" s="41" t="s">
        <v>349</v>
      </c>
      <c r="O4" s="405"/>
      <c r="P4" s="848"/>
    </row>
    <row r="5" spans="1:17" ht="62.25" customHeight="1" thickTop="1" thickBot="1">
      <c r="A5" s="421" t="s">
        <v>8</v>
      </c>
      <c r="B5" s="422" t="s">
        <v>9</v>
      </c>
      <c r="C5" s="423" t="s">
        <v>1</v>
      </c>
      <c r="D5" s="423" t="s">
        <v>2</v>
      </c>
      <c r="E5" s="423" t="s">
        <v>3</v>
      </c>
      <c r="F5" s="423" t="s">
        <v>10</v>
      </c>
      <c r="G5" s="421" t="str">
        <f>NDPL!G5</f>
        <v>FINAL READING 30/09/2023</v>
      </c>
      <c r="H5" s="423" t="str">
        <f>NDPL!H5</f>
        <v>INTIAL READING 01/09/2023</v>
      </c>
      <c r="I5" s="423" t="s">
        <v>4</v>
      </c>
      <c r="J5" s="423" t="s">
        <v>5</v>
      </c>
      <c r="K5" s="869" t="s">
        <v>6</v>
      </c>
      <c r="L5" s="421" t="str">
        <f>NDPL!G5</f>
        <v>FINAL READING 30/09/2023</v>
      </c>
      <c r="M5" s="423" t="str">
        <f>NDPL!H5</f>
        <v>INTIAL READING 01/09/2023</v>
      </c>
      <c r="N5" s="423" t="s">
        <v>4</v>
      </c>
      <c r="O5" s="423" t="s">
        <v>5</v>
      </c>
      <c r="P5" s="869" t="s">
        <v>6</v>
      </c>
      <c r="Q5" s="424" t="s">
        <v>266</v>
      </c>
    </row>
    <row r="6" spans="1:17" ht="14.25" thickTop="1" thickBot="1"/>
    <row r="7" spans="1:17" ht="18" customHeight="1" thickTop="1">
      <c r="A7" s="131"/>
      <c r="B7" s="132" t="s">
        <v>177</v>
      </c>
      <c r="C7" s="133"/>
      <c r="D7" s="133"/>
      <c r="E7" s="133"/>
      <c r="F7" s="133"/>
      <c r="G7" s="55"/>
      <c r="H7" s="503"/>
      <c r="I7" s="504"/>
      <c r="J7" s="504"/>
      <c r="K7" s="919"/>
      <c r="L7" s="505"/>
      <c r="M7" s="503"/>
      <c r="N7" s="503"/>
      <c r="O7" s="503"/>
      <c r="P7" s="935"/>
      <c r="Q7" s="443"/>
    </row>
    <row r="8" spans="1:17" ht="18" customHeight="1">
      <c r="A8" s="134"/>
      <c r="B8" s="135" t="s">
        <v>102</v>
      </c>
      <c r="C8" s="136"/>
      <c r="D8" s="137"/>
      <c r="E8" s="138"/>
      <c r="F8" s="139"/>
      <c r="G8" s="59"/>
      <c r="H8" s="506"/>
      <c r="I8" s="360"/>
      <c r="J8" s="360"/>
      <c r="K8" s="920"/>
      <c r="L8" s="507"/>
      <c r="M8" s="506"/>
      <c r="N8" s="339"/>
      <c r="O8" s="339"/>
      <c r="P8" s="923"/>
      <c r="Q8" s="382"/>
    </row>
    <row r="9" spans="1:17" ht="16.5">
      <c r="A9" s="134">
        <v>1</v>
      </c>
      <c r="B9" s="135" t="s">
        <v>103</v>
      </c>
      <c r="C9" s="136">
        <v>4865107</v>
      </c>
      <c r="D9" s="140" t="s">
        <v>12</v>
      </c>
      <c r="E9" s="221" t="s">
        <v>301</v>
      </c>
      <c r="F9" s="141">
        <v>266.67</v>
      </c>
      <c r="G9" s="290">
        <v>733</v>
      </c>
      <c r="H9" s="291">
        <v>736</v>
      </c>
      <c r="I9" s="274">
        <f>G9-H9</f>
        <v>-3</v>
      </c>
      <c r="J9" s="274">
        <f>$F9*I9</f>
        <v>-800.01</v>
      </c>
      <c r="K9" s="846">
        <f>J9/1000000</f>
        <v>-8.0000999999999998E-4</v>
      </c>
      <c r="L9" s="290">
        <v>2149</v>
      </c>
      <c r="M9" s="291">
        <v>2164</v>
      </c>
      <c r="N9" s="274">
        <f>L9-M9</f>
        <v>-15</v>
      </c>
      <c r="O9" s="274">
        <f>$F9*N9</f>
        <v>-4000.05</v>
      </c>
      <c r="P9" s="846">
        <f>O9/1000000</f>
        <v>-4.0000499999999998E-3</v>
      </c>
      <c r="Q9" s="402"/>
    </row>
    <row r="10" spans="1:17" ht="18" customHeight="1">
      <c r="A10" s="134">
        <v>2</v>
      </c>
      <c r="B10" s="135" t="s">
        <v>104</v>
      </c>
      <c r="C10" s="136">
        <v>4865150</v>
      </c>
      <c r="D10" s="140" t="s">
        <v>12</v>
      </c>
      <c r="E10" s="221" t="s">
        <v>301</v>
      </c>
      <c r="F10" s="141">
        <v>100</v>
      </c>
      <c r="G10" s="290">
        <v>10372</v>
      </c>
      <c r="H10" s="291">
        <v>10320</v>
      </c>
      <c r="I10" s="360">
        <f>G10-H10</f>
        <v>52</v>
      </c>
      <c r="J10" s="360">
        <f>$F10*I10</f>
        <v>5200</v>
      </c>
      <c r="K10" s="920">
        <f>J10/1000000</f>
        <v>5.1999999999999998E-3</v>
      </c>
      <c r="L10" s="290">
        <v>1575</v>
      </c>
      <c r="M10" s="291">
        <v>1442</v>
      </c>
      <c r="N10" s="359">
        <f>L10-M10</f>
        <v>133</v>
      </c>
      <c r="O10" s="359">
        <f>$F10*N10</f>
        <v>13300</v>
      </c>
      <c r="P10" s="925">
        <f>O10/1000000</f>
        <v>1.3299999999999999E-2</v>
      </c>
      <c r="Q10" s="382"/>
    </row>
    <row r="11" spans="1:17" ht="18">
      <c r="A11" s="134">
        <v>3</v>
      </c>
      <c r="B11" s="135" t="s">
        <v>105</v>
      </c>
      <c r="C11" s="136">
        <v>4865136</v>
      </c>
      <c r="D11" s="140" t="s">
        <v>12</v>
      </c>
      <c r="E11" s="221" t="s">
        <v>301</v>
      </c>
      <c r="F11" s="141">
        <v>200</v>
      </c>
      <c r="G11" s="290">
        <v>972705</v>
      </c>
      <c r="H11" s="291">
        <v>972725</v>
      </c>
      <c r="I11" s="360">
        <f t="shared" ref="I11:I18" si="0">G11-H11</f>
        <v>-20</v>
      </c>
      <c r="J11" s="360">
        <f t="shared" ref="J11:J17" si="1">$F11*I11</f>
        <v>-4000</v>
      </c>
      <c r="K11" s="920">
        <f t="shared" ref="K11:K17" si="2">J11/1000000</f>
        <v>-4.0000000000000001E-3</v>
      </c>
      <c r="L11" s="290">
        <v>240</v>
      </c>
      <c r="M11" s="291">
        <v>160</v>
      </c>
      <c r="N11" s="360">
        <f t="shared" ref="N11:N18" si="3">L11-M11</f>
        <v>80</v>
      </c>
      <c r="O11" s="360">
        <f t="shared" ref="O11:O17" si="4">$F11*N11</f>
        <v>16000</v>
      </c>
      <c r="P11" s="920">
        <f t="shared" ref="P11:P17" si="5">O11/1000000</f>
        <v>1.6E-2</v>
      </c>
      <c r="Q11" s="508"/>
    </row>
    <row r="12" spans="1:17" ht="18">
      <c r="A12" s="134">
        <v>4</v>
      </c>
      <c r="B12" s="135" t="s">
        <v>106</v>
      </c>
      <c r="C12" s="136">
        <v>4865172</v>
      </c>
      <c r="D12" s="140" t="s">
        <v>12</v>
      </c>
      <c r="E12" s="221" t="s">
        <v>301</v>
      </c>
      <c r="F12" s="141">
        <v>1000</v>
      </c>
      <c r="G12" s="290">
        <v>779</v>
      </c>
      <c r="H12" s="291">
        <v>789</v>
      </c>
      <c r="I12" s="360">
        <f>G12-H12</f>
        <v>-10</v>
      </c>
      <c r="J12" s="360">
        <f>$F12*I12</f>
        <v>-10000</v>
      </c>
      <c r="K12" s="920">
        <f>J12/1000000</f>
        <v>-0.01</v>
      </c>
      <c r="L12" s="290">
        <v>365</v>
      </c>
      <c r="M12" s="291">
        <v>366</v>
      </c>
      <c r="N12" s="359">
        <f>L12-M12</f>
        <v>-1</v>
      </c>
      <c r="O12" s="359">
        <f>$F12*N12</f>
        <v>-1000</v>
      </c>
      <c r="P12" s="925">
        <f>O12/1000000</f>
        <v>-1E-3</v>
      </c>
      <c r="Q12" s="630"/>
    </row>
    <row r="13" spans="1:17" ht="18" customHeight="1">
      <c r="A13" s="134">
        <v>5</v>
      </c>
      <c r="B13" s="135" t="s">
        <v>107</v>
      </c>
      <c r="C13" s="136">
        <v>4865010</v>
      </c>
      <c r="D13" s="140" t="s">
        <v>12</v>
      </c>
      <c r="E13" s="221" t="s">
        <v>301</v>
      </c>
      <c r="F13" s="141">
        <v>800</v>
      </c>
      <c r="G13" s="290">
        <v>4</v>
      </c>
      <c r="H13" s="291">
        <v>4</v>
      </c>
      <c r="I13" s="360">
        <f>G13-H13</f>
        <v>0</v>
      </c>
      <c r="J13" s="360">
        <f>$F13*I13</f>
        <v>0</v>
      </c>
      <c r="K13" s="920">
        <f>J13/1000000</f>
        <v>0</v>
      </c>
      <c r="L13" s="290">
        <v>1062</v>
      </c>
      <c r="M13" s="291">
        <v>772</v>
      </c>
      <c r="N13" s="359">
        <f>L13-M13</f>
        <v>290</v>
      </c>
      <c r="O13" s="359">
        <f>$F13*N13</f>
        <v>232000</v>
      </c>
      <c r="P13" s="925">
        <f>O13/1000000</f>
        <v>0.23200000000000001</v>
      </c>
      <c r="Q13" s="768"/>
    </row>
    <row r="14" spans="1:17" ht="18" customHeight="1">
      <c r="A14" s="134">
        <v>6</v>
      </c>
      <c r="B14" s="135" t="s">
        <v>324</v>
      </c>
      <c r="C14" s="136">
        <v>4865004</v>
      </c>
      <c r="D14" s="140" t="s">
        <v>12</v>
      </c>
      <c r="E14" s="221" t="s">
        <v>301</v>
      </c>
      <c r="F14" s="141">
        <v>800</v>
      </c>
      <c r="G14" s="290">
        <v>1823</v>
      </c>
      <c r="H14" s="291">
        <v>1823</v>
      </c>
      <c r="I14" s="360">
        <f t="shared" si="0"/>
        <v>0</v>
      </c>
      <c r="J14" s="360">
        <f t="shared" si="1"/>
        <v>0</v>
      </c>
      <c r="K14" s="920">
        <f t="shared" si="2"/>
        <v>0</v>
      </c>
      <c r="L14" s="290">
        <v>2249</v>
      </c>
      <c r="M14" s="291">
        <v>2129</v>
      </c>
      <c r="N14" s="359">
        <f t="shared" si="3"/>
        <v>120</v>
      </c>
      <c r="O14" s="359">
        <f t="shared" si="4"/>
        <v>96000</v>
      </c>
      <c r="P14" s="925">
        <f t="shared" si="5"/>
        <v>9.6000000000000002E-2</v>
      </c>
      <c r="Q14" s="402"/>
    </row>
    <row r="15" spans="1:17" ht="18" customHeight="1">
      <c r="A15" s="134">
        <v>7</v>
      </c>
      <c r="B15" s="308" t="s">
        <v>346</v>
      </c>
      <c r="C15" s="311">
        <v>4865050</v>
      </c>
      <c r="D15" s="140" t="s">
        <v>12</v>
      </c>
      <c r="E15" s="221" t="s">
        <v>301</v>
      </c>
      <c r="F15" s="316">
        <v>800</v>
      </c>
      <c r="G15" s="290">
        <v>982119</v>
      </c>
      <c r="H15" s="291">
        <v>982119</v>
      </c>
      <c r="I15" s="360">
        <f t="shared" si="0"/>
        <v>0</v>
      </c>
      <c r="J15" s="360">
        <f>$F15*I15</f>
        <v>0</v>
      </c>
      <c r="K15" s="920">
        <f>J15/1000000</f>
        <v>0</v>
      </c>
      <c r="L15" s="290">
        <v>998603</v>
      </c>
      <c r="M15" s="291">
        <v>998603</v>
      </c>
      <c r="N15" s="359">
        <f t="shared" si="3"/>
        <v>0</v>
      </c>
      <c r="O15" s="359">
        <f>$F15*N15</f>
        <v>0</v>
      </c>
      <c r="P15" s="925">
        <f>O15/1000000</f>
        <v>0</v>
      </c>
      <c r="Q15" s="382"/>
    </row>
    <row r="16" spans="1:17" ht="18" customHeight="1">
      <c r="A16" s="134">
        <v>8</v>
      </c>
      <c r="B16" s="308" t="s">
        <v>345</v>
      </c>
      <c r="C16" s="311">
        <v>4864998</v>
      </c>
      <c r="D16" s="140" t="s">
        <v>12</v>
      </c>
      <c r="E16" s="221" t="s">
        <v>301</v>
      </c>
      <c r="F16" s="316">
        <v>800</v>
      </c>
      <c r="G16" s="290">
        <v>950267</v>
      </c>
      <c r="H16" s="291">
        <v>950267</v>
      </c>
      <c r="I16" s="360">
        <f t="shared" si="0"/>
        <v>0</v>
      </c>
      <c r="J16" s="360">
        <f t="shared" si="1"/>
        <v>0</v>
      </c>
      <c r="K16" s="920">
        <f t="shared" si="2"/>
        <v>0</v>
      </c>
      <c r="L16" s="290">
        <v>979419</v>
      </c>
      <c r="M16" s="291">
        <v>979419</v>
      </c>
      <c r="N16" s="359">
        <f t="shared" si="3"/>
        <v>0</v>
      </c>
      <c r="O16" s="359">
        <f t="shared" si="4"/>
        <v>0</v>
      </c>
      <c r="P16" s="925">
        <f t="shared" si="5"/>
        <v>0</v>
      </c>
      <c r="Q16" s="382"/>
    </row>
    <row r="17" spans="1:17" ht="18" customHeight="1">
      <c r="A17" s="134">
        <v>9</v>
      </c>
      <c r="B17" s="308" t="s">
        <v>339</v>
      </c>
      <c r="C17" s="311">
        <v>4864993</v>
      </c>
      <c r="D17" s="140" t="s">
        <v>12</v>
      </c>
      <c r="E17" s="221" t="s">
        <v>301</v>
      </c>
      <c r="F17" s="316">
        <v>800</v>
      </c>
      <c r="G17" s="290">
        <v>942044</v>
      </c>
      <c r="H17" s="291">
        <v>942044</v>
      </c>
      <c r="I17" s="360">
        <f t="shared" si="0"/>
        <v>0</v>
      </c>
      <c r="J17" s="360">
        <f t="shared" si="1"/>
        <v>0</v>
      </c>
      <c r="K17" s="920">
        <f t="shared" si="2"/>
        <v>0</v>
      </c>
      <c r="L17" s="290">
        <v>987578</v>
      </c>
      <c r="M17" s="291">
        <v>987845</v>
      </c>
      <c r="N17" s="359">
        <f t="shared" si="3"/>
        <v>-267</v>
      </c>
      <c r="O17" s="359">
        <f t="shared" si="4"/>
        <v>-213600</v>
      </c>
      <c r="P17" s="925">
        <f t="shared" si="5"/>
        <v>-0.21360000000000001</v>
      </c>
      <c r="Q17" s="403"/>
    </row>
    <row r="18" spans="1:17" ht="15.75" customHeight="1">
      <c r="A18" s="134">
        <v>10</v>
      </c>
      <c r="B18" s="308" t="s">
        <v>381</v>
      </c>
      <c r="C18" s="311">
        <v>5128403</v>
      </c>
      <c r="D18" s="140" t="s">
        <v>12</v>
      </c>
      <c r="E18" s="221" t="s">
        <v>301</v>
      </c>
      <c r="F18" s="316">
        <v>2000</v>
      </c>
      <c r="G18" s="290">
        <v>992330</v>
      </c>
      <c r="H18" s="291">
        <v>992330</v>
      </c>
      <c r="I18" s="239">
        <f t="shared" si="0"/>
        <v>0</v>
      </c>
      <c r="J18" s="239">
        <f>$F18*I18</f>
        <v>0</v>
      </c>
      <c r="K18" s="873">
        <f>J18/1000000</f>
        <v>0</v>
      </c>
      <c r="L18" s="290">
        <v>998171</v>
      </c>
      <c r="M18" s="291">
        <v>998394</v>
      </c>
      <c r="N18" s="291">
        <f t="shared" si="3"/>
        <v>-223</v>
      </c>
      <c r="O18" s="291">
        <f>$F18*N18</f>
        <v>-446000</v>
      </c>
      <c r="P18" s="844">
        <f>O18/1000000</f>
        <v>-0.44600000000000001</v>
      </c>
      <c r="Q18" s="403"/>
    </row>
    <row r="19" spans="1:17" ht="18" customHeight="1">
      <c r="A19" s="134"/>
      <c r="B19" s="142" t="s">
        <v>330</v>
      </c>
      <c r="C19" s="136"/>
      <c r="D19" s="140"/>
      <c r="E19" s="221"/>
      <c r="F19" s="141"/>
      <c r="G19" s="290"/>
      <c r="H19" s="291"/>
      <c r="I19" s="360"/>
      <c r="J19" s="360"/>
      <c r="K19" s="920"/>
      <c r="L19" s="290"/>
      <c r="M19" s="291"/>
      <c r="N19" s="359"/>
      <c r="O19" s="359"/>
      <c r="P19" s="925"/>
      <c r="Q19" s="382"/>
    </row>
    <row r="20" spans="1:17" ht="18" customHeight="1">
      <c r="A20" s="134">
        <v>11</v>
      </c>
      <c r="B20" s="135" t="s">
        <v>178</v>
      </c>
      <c r="C20" s="136">
        <v>4865161</v>
      </c>
      <c r="D20" s="137" t="s">
        <v>12</v>
      </c>
      <c r="E20" s="221" t="s">
        <v>301</v>
      </c>
      <c r="F20" s="141">
        <v>50</v>
      </c>
      <c r="G20" s="290">
        <v>952723</v>
      </c>
      <c r="H20" s="291">
        <v>952726</v>
      </c>
      <c r="I20" s="360">
        <f t="shared" ref="I20:I25" si="6">G20-H20</f>
        <v>-3</v>
      </c>
      <c r="J20" s="360">
        <f t="shared" ref="J20:J25" si="7">$F20*I20</f>
        <v>-150</v>
      </c>
      <c r="K20" s="920">
        <f t="shared" ref="K20:K25" si="8">J20/1000000</f>
        <v>-1.4999999999999999E-4</v>
      </c>
      <c r="L20" s="290">
        <v>31300</v>
      </c>
      <c r="M20" s="291">
        <v>30685</v>
      </c>
      <c r="N20" s="359">
        <f t="shared" ref="N20:N25" si="9">L20-M20</f>
        <v>615</v>
      </c>
      <c r="O20" s="359">
        <f t="shared" ref="O20:O25" si="10">$F20*N20</f>
        <v>30750</v>
      </c>
      <c r="P20" s="925">
        <f t="shared" ref="P20:P25" si="11">O20/1000000</f>
        <v>3.075E-2</v>
      </c>
      <c r="Q20" s="382"/>
    </row>
    <row r="21" spans="1:17" ht="13.5" customHeight="1">
      <c r="A21" s="134">
        <v>12</v>
      </c>
      <c r="B21" s="135" t="s">
        <v>179</v>
      </c>
      <c r="C21" s="136">
        <v>4865115</v>
      </c>
      <c r="D21" s="140" t="s">
        <v>12</v>
      </c>
      <c r="E21" s="221" t="s">
        <v>301</v>
      </c>
      <c r="F21" s="141">
        <v>100</v>
      </c>
      <c r="G21" s="290">
        <v>998966</v>
      </c>
      <c r="H21" s="291">
        <v>998974</v>
      </c>
      <c r="I21" s="392">
        <f>G21-H21</f>
        <v>-8</v>
      </c>
      <c r="J21" s="392">
        <f>$F21*I21</f>
        <v>-800</v>
      </c>
      <c r="K21" s="877">
        <f>J21/1000000</f>
        <v>-8.0000000000000004E-4</v>
      </c>
      <c r="L21" s="290">
        <v>3325</v>
      </c>
      <c r="M21" s="291">
        <v>2885</v>
      </c>
      <c r="N21" s="239">
        <f>L21-M21</f>
        <v>440</v>
      </c>
      <c r="O21" s="239">
        <f>$F21*N21</f>
        <v>44000</v>
      </c>
      <c r="P21" s="873">
        <f>O21/1000000</f>
        <v>4.3999999999999997E-2</v>
      </c>
      <c r="Q21" s="382"/>
    </row>
    <row r="22" spans="1:17" ht="18" customHeight="1">
      <c r="A22" s="134">
        <v>13</v>
      </c>
      <c r="B22" s="138" t="s">
        <v>180</v>
      </c>
      <c r="C22" s="136">
        <v>4902512</v>
      </c>
      <c r="D22" s="140" t="s">
        <v>12</v>
      </c>
      <c r="E22" s="221" t="s">
        <v>301</v>
      </c>
      <c r="F22" s="141">
        <v>500</v>
      </c>
      <c r="G22" s="290">
        <v>997778</v>
      </c>
      <c r="H22" s="291">
        <v>997779</v>
      </c>
      <c r="I22" s="360">
        <f t="shared" si="6"/>
        <v>-1</v>
      </c>
      <c r="J22" s="360">
        <f t="shared" si="7"/>
        <v>-500</v>
      </c>
      <c r="K22" s="920">
        <f t="shared" si="8"/>
        <v>-5.0000000000000001E-4</v>
      </c>
      <c r="L22" s="290">
        <v>9153</v>
      </c>
      <c r="M22" s="291">
        <v>9299</v>
      </c>
      <c r="N22" s="359">
        <f t="shared" si="9"/>
        <v>-146</v>
      </c>
      <c r="O22" s="359">
        <f t="shared" si="10"/>
        <v>-73000</v>
      </c>
      <c r="P22" s="925">
        <f t="shared" si="11"/>
        <v>-7.2999999999999995E-2</v>
      </c>
      <c r="Q22" s="382"/>
    </row>
    <row r="23" spans="1:17" ht="18" customHeight="1">
      <c r="A23" s="134">
        <v>14</v>
      </c>
      <c r="B23" s="135" t="s">
        <v>181</v>
      </c>
      <c r="C23" s="136">
        <v>4865121</v>
      </c>
      <c r="D23" s="140" t="s">
        <v>12</v>
      </c>
      <c r="E23" s="221" t="s">
        <v>301</v>
      </c>
      <c r="F23" s="141">
        <v>100</v>
      </c>
      <c r="G23" s="290">
        <v>999829</v>
      </c>
      <c r="H23" s="291">
        <v>999829</v>
      </c>
      <c r="I23" s="360">
        <f>G23-H23</f>
        <v>0</v>
      </c>
      <c r="J23" s="360">
        <f>$F23*I23</f>
        <v>0</v>
      </c>
      <c r="K23" s="920">
        <f>J23/1000000</f>
        <v>0</v>
      </c>
      <c r="L23" s="290">
        <v>995328</v>
      </c>
      <c r="M23" s="291">
        <v>995545</v>
      </c>
      <c r="N23" s="359">
        <f>L23-M23</f>
        <v>-217</v>
      </c>
      <c r="O23" s="359">
        <f>$F23*N23</f>
        <v>-21700</v>
      </c>
      <c r="P23" s="925">
        <f>O23/1000000</f>
        <v>-2.1700000000000001E-2</v>
      </c>
      <c r="Q23" s="382"/>
    </row>
    <row r="24" spans="1:17" ht="18" customHeight="1">
      <c r="A24" s="134">
        <v>15</v>
      </c>
      <c r="B24" s="135" t="s">
        <v>182</v>
      </c>
      <c r="C24" s="136">
        <v>4865129</v>
      </c>
      <c r="D24" s="140" t="s">
        <v>12</v>
      </c>
      <c r="E24" s="221" t="s">
        <v>301</v>
      </c>
      <c r="F24" s="139">
        <v>1333.33</v>
      </c>
      <c r="G24" s="290">
        <v>998338</v>
      </c>
      <c r="H24" s="291">
        <v>998338</v>
      </c>
      <c r="I24" s="360">
        <f>G24-H24</f>
        <v>0</v>
      </c>
      <c r="J24" s="360">
        <f>$F24*I24</f>
        <v>0</v>
      </c>
      <c r="K24" s="920">
        <f>J24/1000000</f>
        <v>0</v>
      </c>
      <c r="L24" s="290">
        <v>4553</v>
      </c>
      <c r="M24" s="291">
        <v>4488</v>
      </c>
      <c r="N24" s="359">
        <f>L24-M24</f>
        <v>65</v>
      </c>
      <c r="O24" s="359">
        <f>$F24*N24</f>
        <v>86666.45</v>
      </c>
      <c r="P24" s="925">
        <f>O24/1000000</f>
        <v>8.6666449999999992E-2</v>
      </c>
      <c r="Q24" s="382"/>
    </row>
    <row r="25" spans="1:17" ht="18" customHeight="1">
      <c r="A25" s="134">
        <v>16</v>
      </c>
      <c r="B25" s="135" t="s">
        <v>183</v>
      </c>
      <c r="C25" s="136">
        <v>4865159</v>
      </c>
      <c r="D25" s="137" t="s">
        <v>12</v>
      </c>
      <c r="E25" s="221" t="s">
        <v>301</v>
      </c>
      <c r="F25" s="141">
        <v>1000</v>
      </c>
      <c r="G25" s="290">
        <v>11074</v>
      </c>
      <c r="H25" s="291">
        <v>11074</v>
      </c>
      <c r="I25" s="360">
        <f t="shared" si="6"/>
        <v>0</v>
      </c>
      <c r="J25" s="360">
        <f t="shared" si="7"/>
        <v>0</v>
      </c>
      <c r="K25" s="920">
        <f t="shared" si="8"/>
        <v>0</v>
      </c>
      <c r="L25" s="290">
        <v>43244</v>
      </c>
      <c r="M25" s="291">
        <v>43244</v>
      </c>
      <c r="N25" s="359">
        <f t="shared" si="9"/>
        <v>0</v>
      </c>
      <c r="O25" s="359">
        <f t="shared" si="10"/>
        <v>0</v>
      </c>
      <c r="P25" s="925">
        <f t="shared" si="11"/>
        <v>0</v>
      </c>
      <c r="Q25" s="382"/>
    </row>
    <row r="26" spans="1:17" ht="18" customHeight="1">
      <c r="A26" s="134">
        <v>17</v>
      </c>
      <c r="B26" s="135" t="s">
        <v>184</v>
      </c>
      <c r="C26" s="136">
        <v>4865122</v>
      </c>
      <c r="D26" s="140" t="s">
        <v>12</v>
      </c>
      <c r="E26" s="221" t="s">
        <v>301</v>
      </c>
      <c r="F26" s="139">
        <v>1333.33</v>
      </c>
      <c r="G26" s="290">
        <v>999860</v>
      </c>
      <c r="H26" s="291">
        <v>999862</v>
      </c>
      <c r="I26" s="360">
        <f>G26-H26</f>
        <v>-2</v>
      </c>
      <c r="J26" s="360">
        <f>$F26*I26</f>
        <v>-2666.66</v>
      </c>
      <c r="K26" s="920">
        <f>J26/1000000</f>
        <v>-2.66666E-3</v>
      </c>
      <c r="L26" s="290">
        <v>4097</v>
      </c>
      <c r="M26" s="291">
        <v>4076</v>
      </c>
      <c r="N26" s="359">
        <f>L26-M26</f>
        <v>21</v>
      </c>
      <c r="O26" s="359">
        <f>$F26*N26</f>
        <v>27999.93</v>
      </c>
      <c r="P26" s="925">
        <f>O26/1000000</f>
        <v>2.7999929999999999E-2</v>
      </c>
      <c r="Q26" s="403"/>
    </row>
    <row r="27" spans="1:17" ht="18" customHeight="1">
      <c r="A27" s="134"/>
      <c r="B27" s="143" t="s">
        <v>185</v>
      </c>
      <c r="C27" s="136"/>
      <c r="D27" s="140"/>
      <c r="E27" s="221"/>
      <c r="F27" s="141"/>
      <c r="G27" s="290"/>
      <c r="H27" s="291"/>
      <c r="I27" s="360"/>
      <c r="J27" s="360"/>
      <c r="K27" s="920"/>
      <c r="L27" s="290"/>
      <c r="M27" s="291"/>
      <c r="N27" s="359"/>
      <c r="O27" s="359"/>
      <c r="P27" s="925"/>
      <c r="Q27" s="382"/>
    </row>
    <row r="28" spans="1:17" ht="18" customHeight="1">
      <c r="A28" s="134">
        <v>19</v>
      </c>
      <c r="B28" s="135" t="s">
        <v>186</v>
      </c>
      <c r="C28" s="136">
        <v>4864996</v>
      </c>
      <c r="D28" s="140" t="s">
        <v>12</v>
      </c>
      <c r="E28" s="221" t="s">
        <v>301</v>
      </c>
      <c r="F28" s="141">
        <v>1000</v>
      </c>
      <c r="G28" s="290">
        <v>991385</v>
      </c>
      <c r="H28" s="291">
        <v>991420</v>
      </c>
      <c r="I28" s="360">
        <f>G28-H28</f>
        <v>-35</v>
      </c>
      <c r="J28" s="360">
        <f>$F28*I28</f>
        <v>-35000</v>
      </c>
      <c r="K28" s="920">
        <f>J28/1000000</f>
        <v>-3.5000000000000003E-2</v>
      </c>
      <c r="L28" s="290">
        <v>399</v>
      </c>
      <c r="M28" s="291">
        <v>364</v>
      </c>
      <c r="N28" s="359">
        <f>L28-M28</f>
        <v>35</v>
      </c>
      <c r="O28" s="359">
        <f>$F28*N28</f>
        <v>35000</v>
      </c>
      <c r="P28" s="925">
        <f>O28/1000000</f>
        <v>3.5000000000000003E-2</v>
      </c>
      <c r="Q28" s="382"/>
    </row>
    <row r="29" spans="1:17" ht="18" customHeight="1">
      <c r="A29" s="134">
        <v>20</v>
      </c>
      <c r="B29" s="135" t="s">
        <v>187</v>
      </c>
      <c r="C29" s="136">
        <v>4865000</v>
      </c>
      <c r="D29" s="140" t="s">
        <v>12</v>
      </c>
      <c r="E29" s="221" t="s">
        <v>301</v>
      </c>
      <c r="F29" s="141">
        <v>1000</v>
      </c>
      <c r="G29" s="290">
        <v>976206</v>
      </c>
      <c r="H29" s="291">
        <v>976344</v>
      </c>
      <c r="I29" s="360">
        <f>G29-H29</f>
        <v>-138</v>
      </c>
      <c r="J29" s="360">
        <f>$F29*I29</f>
        <v>-138000</v>
      </c>
      <c r="K29" s="920">
        <f>J29/1000000</f>
        <v>-0.13800000000000001</v>
      </c>
      <c r="L29" s="290">
        <v>3090</v>
      </c>
      <c r="M29" s="291">
        <v>3099</v>
      </c>
      <c r="N29" s="359">
        <f>L29-M29</f>
        <v>-9</v>
      </c>
      <c r="O29" s="359">
        <f>$F29*N29</f>
        <v>-9000</v>
      </c>
      <c r="P29" s="925">
        <f>O29/1000000</f>
        <v>-8.9999999999999993E-3</v>
      </c>
      <c r="Q29" s="613"/>
    </row>
    <row r="30" spans="1:17" ht="18" customHeight="1">
      <c r="A30" s="134">
        <v>21</v>
      </c>
      <c r="B30" s="135" t="s">
        <v>188</v>
      </c>
      <c r="C30" s="136">
        <v>4865146</v>
      </c>
      <c r="D30" s="140" t="s">
        <v>12</v>
      </c>
      <c r="E30" s="221" t="s">
        <v>301</v>
      </c>
      <c r="F30" s="141">
        <v>2500</v>
      </c>
      <c r="G30" s="290">
        <v>996791</v>
      </c>
      <c r="H30" s="291">
        <v>996804</v>
      </c>
      <c r="I30" s="360">
        <f>G30-H30</f>
        <v>-13</v>
      </c>
      <c r="J30" s="360">
        <f>$F30*I30</f>
        <v>-32500</v>
      </c>
      <c r="K30" s="920">
        <f>J30/1000000</f>
        <v>-3.2500000000000001E-2</v>
      </c>
      <c r="L30" s="290">
        <v>231</v>
      </c>
      <c r="M30" s="291">
        <v>222</v>
      </c>
      <c r="N30" s="359">
        <f>L30-M30</f>
        <v>9</v>
      </c>
      <c r="O30" s="359">
        <f>$F30*N30</f>
        <v>22500</v>
      </c>
      <c r="P30" s="925">
        <f>O30/1000000</f>
        <v>2.2499999999999999E-2</v>
      </c>
      <c r="Q30" s="382"/>
    </row>
    <row r="31" spans="1:17" ht="18" customHeight="1">
      <c r="A31" s="134">
        <v>22</v>
      </c>
      <c r="B31" s="138" t="s">
        <v>189</v>
      </c>
      <c r="C31" s="136">
        <v>4864885</v>
      </c>
      <c r="D31" s="140" t="s">
        <v>12</v>
      </c>
      <c r="E31" s="221" t="s">
        <v>301</v>
      </c>
      <c r="F31" s="141">
        <v>2500</v>
      </c>
      <c r="G31" s="290">
        <v>993508</v>
      </c>
      <c r="H31" s="291">
        <v>993572</v>
      </c>
      <c r="I31" s="392">
        <f>G31-H31</f>
        <v>-64</v>
      </c>
      <c r="J31" s="392">
        <f>$F31*I31</f>
        <v>-160000</v>
      </c>
      <c r="K31" s="877">
        <f>J31/1000000</f>
        <v>-0.16</v>
      </c>
      <c r="L31" s="290">
        <v>512</v>
      </c>
      <c r="M31" s="291">
        <v>510</v>
      </c>
      <c r="N31" s="239">
        <f>L31-M31</f>
        <v>2</v>
      </c>
      <c r="O31" s="239">
        <f>$F31*N31</f>
        <v>5000</v>
      </c>
      <c r="P31" s="873">
        <f>O31/1000000</f>
        <v>5.0000000000000001E-3</v>
      </c>
      <c r="Q31" s="382"/>
    </row>
    <row r="32" spans="1:17" ht="18" customHeight="1">
      <c r="A32" s="134"/>
      <c r="B32" s="143"/>
      <c r="C32" s="136"/>
      <c r="D32" s="140"/>
      <c r="E32" s="221"/>
      <c r="F32" s="141"/>
      <c r="G32" s="290"/>
      <c r="H32" s="291"/>
      <c r="I32" s="360"/>
      <c r="J32" s="360"/>
      <c r="K32" s="921">
        <f>SUM(K28:K31)</f>
        <v>-0.36550000000000005</v>
      </c>
      <c r="L32" s="290"/>
      <c r="M32" s="291"/>
      <c r="N32" s="359"/>
      <c r="O32" s="359"/>
      <c r="P32" s="921">
        <f>SUM(P28:P31)</f>
        <v>5.3499999999999999E-2</v>
      </c>
      <c r="Q32" s="382"/>
    </row>
    <row r="33" spans="1:24" ht="18" customHeight="1">
      <c r="A33" s="134"/>
      <c r="B33" s="142" t="s">
        <v>110</v>
      </c>
      <c r="C33" s="136"/>
      <c r="D33" s="137"/>
      <c r="E33" s="221"/>
      <c r="F33" s="141"/>
      <c r="G33" s="290"/>
      <c r="H33" s="291"/>
      <c r="I33" s="360"/>
      <c r="J33" s="360"/>
      <c r="K33" s="920"/>
      <c r="L33" s="290"/>
      <c r="M33" s="291"/>
      <c r="N33" s="359"/>
      <c r="O33" s="359"/>
      <c r="P33" s="925"/>
      <c r="Q33" s="382"/>
    </row>
    <row r="34" spans="1:24" ht="18" customHeight="1">
      <c r="A34" s="134">
        <v>23</v>
      </c>
      <c r="B34" s="560" t="s">
        <v>351</v>
      </c>
      <c r="C34" s="136">
        <v>4864955</v>
      </c>
      <c r="D34" s="135" t="s">
        <v>12</v>
      </c>
      <c r="E34" s="135" t="s">
        <v>301</v>
      </c>
      <c r="F34" s="141">
        <v>1000</v>
      </c>
      <c r="G34" s="290">
        <v>989498</v>
      </c>
      <c r="H34" s="291">
        <v>989506</v>
      </c>
      <c r="I34" s="360">
        <f>G34-H34</f>
        <v>-8</v>
      </c>
      <c r="J34" s="360">
        <f>$F34*I34</f>
        <v>-8000</v>
      </c>
      <c r="K34" s="920">
        <f>J34/1000000</f>
        <v>-8.0000000000000002E-3</v>
      </c>
      <c r="L34" s="290">
        <v>2693</v>
      </c>
      <c r="M34" s="291">
        <v>2636</v>
      </c>
      <c r="N34" s="359">
        <f>L34-M34</f>
        <v>57</v>
      </c>
      <c r="O34" s="359">
        <f>$F34*N34</f>
        <v>57000</v>
      </c>
      <c r="P34" s="925">
        <f>O34/1000000</f>
        <v>5.7000000000000002E-2</v>
      </c>
      <c r="Q34" s="558"/>
    </row>
    <row r="35" spans="1:24" ht="18">
      <c r="A35" s="134">
        <v>24</v>
      </c>
      <c r="B35" s="135" t="s">
        <v>167</v>
      </c>
      <c r="C35" s="136">
        <v>4864820</v>
      </c>
      <c r="D35" s="140" t="s">
        <v>12</v>
      </c>
      <c r="E35" s="221" t="s">
        <v>301</v>
      </c>
      <c r="F35" s="141">
        <v>160</v>
      </c>
      <c r="G35" s="290">
        <v>2840</v>
      </c>
      <c r="H35" s="291">
        <v>2840</v>
      </c>
      <c r="I35" s="360">
        <f>G35-H35</f>
        <v>0</v>
      </c>
      <c r="J35" s="360">
        <f>$F35*I35</f>
        <v>0</v>
      </c>
      <c r="K35" s="920">
        <f>J35/1000000</f>
        <v>0</v>
      </c>
      <c r="L35" s="290">
        <v>45746</v>
      </c>
      <c r="M35" s="291">
        <v>45170</v>
      </c>
      <c r="N35" s="359">
        <f>L35-M35</f>
        <v>576</v>
      </c>
      <c r="O35" s="359">
        <f>$F35*N35</f>
        <v>92160</v>
      </c>
      <c r="P35" s="925">
        <f>O35/1000000</f>
        <v>9.2160000000000006E-2</v>
      </c>
      <c r="Q35" s="379"/>
    </row>
    <row r="36" spans="1:24" ht="18" customHeight="1">
      <c r="A36" s="134">
        <v>25</v>
      </c>
      <c r="B36" s="138" t="s">
        <v>168</v>
      </c>
      <c r="C36" s="136">
        <v>4864811</v>
      </c>
      <c r="D36" s="140" t="s">
        <v>12</v>
      </c>
      <c r="E36" s="221" t="s">
        <v>301</v>
      </c>
      <c r="F36" s="141">
        <v>200</v>
      </c>
      <c r="G36" s="290">
        <v>3851</v>
      </c>
      <c r="H36" s="291">
        <v>3851</v>
      </c>
      <c r="I36" s="360">
        <f>G36-H36</f>
        <v>0</v>
      </c>
      <c r="J36" s="360">
        <f>$F36*I36</f>
        <v>0</v>
      </c>
      <c r="K36" s="920">
        <f>J36/1000000</f>
        <v>0</v>
      </c>
      <c r="L36" s="290">
        <v>26684</v>
      </c>
      <c r="M36" s="291">
        <v>25478</v>
      </c>
      <c r="N36" s="359">
        <f>L36-M36</f>
        <v>1206</v>
      </c>
      <c r="O36" s="359">
        <f>$F36*N36</f>
        <v>241200</v>
      </c>
      <c r="P36" s="925">
        <f>O36/1000000</f>
        <v>0.2412</v>
      </c>
      <c r="Q36" s="386"/>
    </row>
    <row r="37" spans="1:24" ht="18" customHeight="1">
      <c r="A37" s="134">
        <v>26</v>
      </c>
      <c r="B37" s="138" t="s">
        <v>359</v>
      </c>
      <c r="C37" s="136">
        <v>4864961</v>
      </c>
      <c r="D37" s="140" t="s">
        <v>12</v>
      </c>
      <c r="E37" s="221" t="s">
        <v>301</v>
      </c>
      <c r="F37" s="141">
        <v>1000</v>
      </c>
      <c r="G37" s="290">
        <v>968267</v>
      </c>
      <c r="H37" s="291">
        <v>968270</v>
      </c>
      <c r="I37" s="392">
        <f>G37-H37</f>
        <v>-3</v>
      </c>
      <c r="J37" s="392">
        <f>$F37*I37</f>
        <v>-3000</v>
      </c>
      <c r="K37" s="877">
        <f>J37/1000000</f>
        <v>-3.0000000000000001E-3</v>
      </c>
      <c r="L37" s="290">
        <v>999626</v>
      </c>
      <c r="M37" s="291">
        <v>999520</v>
      </c>
      <c r="N37" s="239">
        <f>L37-M37</f>
        <v>106</v>
      </c>
      <c r="O37" s="239">
        <f>$F37*N37</f>
        <v>106000</v>
      </c>
      <c r="P37" s="873">
        <f>O37/1000000</f>
        <v>0.106</v>
      </c>
      <c r="Q37" s="379"/>
    </row>
    <row r="38" spans="1:24" ht="18" customHeight="1">
      <c r="A38" s="134"/>
      <c r="B38" s="143" t="s">
        <v>171</v>
      </c>
      <c r="C38" s="136"/>
      <c r="D38" s="140"/>
      <c r="E38" s="221"/>
      <c r="F38" s="141"/>
      <c r="G38" s="290"/>
      <c r="H38" s="291"/>
      <c r="I38" s="360"/>
      <c r="J38" s="360"/>
      <c r="K38" s="920"/>
      <c r="L38" s="290"/>
      <c r="M38" s="291"/>
      <c r="N38" s="359"/>
      <c r="O38" s="359"/>
      <c r="P38" s="925"/>
      <c r="Q38" s="404"/>
    </row>
    <row r="39" spans="1:24" ht="17.25" customHeight="1">
      <c r="A39" s="134">
        <v>27</v>
      </c>
      <c r="B39" s="135" t="s">
        <v>350</v>
      </c>
      <c r="C39" s="136">
        <v>4865103</v>
      </c>
      <c r="D39" s="140" t="s">
        <v>12</v>
      </c>
      <c r="E39" s="221" t="s">
        <v>301</v>
      </c>
      <c r="F39" s="137">
        <v>-833.33</v>
      </c>
      <c r="G39" s="290">
        <v>0</v>
      </c>
      <c r="H39" s="291">
        <v>0</v>
      </c>
      <c r="I39" s="360">
        <f>G39-H39</f>
        <v>0</v>
      </c>
      <c r="J39" s="360">
        <f>$F39*I39</f>
        <v>0</v>
      </c>
      <c r="K39" s="920">
        <f>J39/1000000</f>
        <v>0</v>
      </c>
      <c r="L39" s="290">
        <v>0</v>
      </c>
      <c r="M39" s="291">
        <v>0</v>
      </c>
      <c r="N39" s="359">
        <f>L39-M39</f>
        <v>0</v>
      </c>
      <c r="O39" s="359">
        <f>$F39*N39</f>
        <v>0</v>
      </c>
      <c r="P39" s="925">
        <f>O39/1000000</f>
        <v>0</v>
      </c>
      <c r="Q39" s="401"/>
    </row>
    <row r="40" spans="1:24" ht="17.25" customHeight="1">
      <c r="A40" s="134">
        <v>28</v>
      </c>
      <c r="B40" s="135" t="s">
        <v>353</v>
      </c>
      <c r="C40" s="136">
        <v>4865114</v>
      </c>
      <c r="D40" s="140" t="s">
        <v>12</v>
      </c>
      <c r="E40" s="221" t="s">
        <v>301</v>
      </c>
      <c r="F40" s="137">
        <v>-833.33</v>
      </c>
      <c r="G40" s="290">
        <v>0</v>
      </c>
      <c r="H40" s="291">
        <v>0</v>
      </c>
      <c r="I40" s="392">
        <f>G40-H40</f>
        <v>0</v>
      </c>
      <c r="J40" s="392">
        <f>$F40*I40</f>
        <v>0</v>
      </c>
      <c r="K40" s="877">
        <f>J40/1000000</f>
        <v>0</v>
      </c>
      <c r="L40" s="290">
        <v>999871</v>
      </c>
      <c r="M40" s="291">
        <v>999871</v>
      </c>
      <c r="N40" s="239">
        <f>L40-M40</f>
        <v>0</v>
      </c>
      <c r="O40" s="239">
        <f>$F40*N40</f>
        <v>0</v>
      </c>
      <c r="P40" s="873">
        <f>O40/1000000</f>
        <v>0</v>
      </c>
      <c r="Q40" s="401"/>
    </row>
    <row r="41" spans="1:24" ht="17.25" customHeight="1">
      <c r="A41" s="134">
        <v>29</v>
      </c>
      <c r="B41" s="135" t="s">
        <v>110</v>
      </c>
      <c r="C41" s="136">
        <v>4902508</v>
      </c>
      <c r="D41" s="140" t="s">
        <v>12</v>
      </c>
      <c r="E41" s="221" t="s">
        <v>301</v>
      </c>
      <c r="F41" s="137">
        <v>-833.33</v>
      </c>
      <c r="G41" s="290">
        <v>209</v>
      </c>
      <c r="H41" s="291">
        <v>209</v>
      </c>
      <c r="I41" s="360">
        <f>G41-H41</f>
        <v>0</v>
      </c>
      <c r="J41" s="360">
        <f>$F41*I41</f>
        <v>0</v>
      </c>
      <c r="K41" s="920">
        <f>J41/1000000</f>
        <v>0</v>
      </c>
      <c r="L41" s="290">
        <v>6464</v>
      </c>
      <c r="M41" s="291">
        <v>5411</v>
      </c>
      <c r="N41" s="359">
        <f>L41-M41</f>
        <v>1053</v>
      </c>
      <c r="O41" s="359">
        <f>$F41*N41</f>
        <v>-877496.49</v>
      </c>
      <c r="P41" s="925">
        <f>O41/1000000</f>
        <v>-0.87749648999999996</v>
      </c>
      <c r="Q41" s="404"/>
    </row>
    <row r="42" spans="1:24" ht="16.5" customHeight="1" thickBot="1">
      <c r="A42" s="134"/>
      <c r="B42" s="376"/>
      <c r="C42" s="376"/>
      <c r="D42" s="376"/>
      <c r="E42" s="376"/>
      <c r="F42" s="148"/>
      <c r="G42" s="149"/>
      <c r="H42" s="376"/>
      <c r="I42" s="376"/>
      <c r="J42" s="376"/>
      <c r="K42" s="922"/>
      <c r="L42" s="149"/>
      <c r="M42" s="376"/>
      <c r="N42" s="376"/>
      <c r="O42" s="376"/>
      <c r="P42" s="922"/>
      <c r="Q42" s="766"/>
    </row>
    <row r="43" spans="1:24" ht="18" customHeight="1" thickTop="1">
      <c r="A43" s="133"/>
      <c r="B43" s="135"/>
      <c r="C43" s="136"/>
      <c r="D43" s="137"/>
      <c r="E43" s="221"/>
      <c r="F43" s="136"/>
      <c r="G43" s="136"/>
      <c r="H43" s="339"/>
      <c r="I43" s="339"/>
      <c r="J43" s="339"/>
      <c r="K43" s="923"/>
      <c r="L43" s="414"/>
      <c r="M43" s="339"/>
      <c r="N43" s="339"/>
      <c r="O43" s="339"/>
      <c r="P43" s="923"/>
      <c r="Q43" s="387"/>
    </row>
    <row r="44" spans="1:24" ht="21" customHeight="1" thickBot="1">
      <c r="A44" s="152"/>
      <c r="B44" s="341"/>
      <c r="C44" s="146"/>
      <c r="D44" s="147"/>
      <c r="E44" s="145"/>
      <c r="F44" s="146"/>
      <c r="G44" s="146"/>
      <c r="H44" s="415"/>
      <c r="I44" s="415"/>
      <c r="J44" s="415"/>
      <c r="K44" s="924"/>
      <c r="L44" s="415"/>
      <c r="M44" s="415"/>
      <c r="N44" s="415"/>
      <c r="O44" s="415"/>
      <c r="P44" s="924"/>
      <c r="Q44" s="416" t="str">
        <f>NDPL!Q1</f>
        <v>SEPTEMBER-2023</v>
      </c>
    </row>
    <row r="45" spans="1:24" ht="21.75" customHeight="1" thickTop="1">
      <c r="A45" s="131"/>
      <c r="B45" s="344" t="s">
        <v>303</v>
      </c>
      <c r="C45" s="136"/>
      <c r="D45" s="137"/>
      <c r="E45" s="221"/>
      <c r="F45" s="136"/>
      <c r="G45" s="345"/>
      <c r="H45" s="339"/>
      <c r="I45" s="339"/>
      <c r="J45" s="339"/>
      <c r="K45" s="923"/>
      <c r="L45" s="345"/>
      <c r="M45" s="339"/>
      <c r="N45" s="339"/>
      <c r="O45" s="339"/>
      <c r="P45" s="936"/>
      <c r="Q45" s="417"/>
    </row>
    <row r="46" spans="1:24" ht="21" customHeight="1">
      <c r="A46" s="134"/>
      <c r="B46" s="375" t="s">
        <v>343</v>
      </c>
      <c r="C46" s="136"/>
      <c r="D46" s="137"/>
      <c r="E46" s="221"/>
      <c r="F46" s="136"/>
      <c r="G46" s="92"/>
      <c r="H46" s="339"/>
      <c r="I46" s="339"/>
      <c r="J46" s="339"/>
      <c r="K46" s="923"/>
      <c r="L46" s="92"/>
      <c r="M46" s="339"/>
      <c r="N46" s="339"/>
      <c r="O46" s="339"/>
      <c r="P46" s="923"/>
      <c r="Q46" s="418"/>
    </row>
    <row r="47" spans="1:24" s="643" customFormat="1" ht="18">
      <c r="A47" s="134">
        <v>30</v>
      </c>
      <c r="B47" s="135" t="s">
        <v>344</v>
      </c>
      <c r="C47" s="136">
        <v>4864910</v>
      </c>
      <c r="D47" s="140" t="s">
        <v>12</v>
      </c>
      <c r="E47" s="221" t="s">
        <v>301</v>
      </c>
      <c r="F47" s="136">
        <v>-1000</v>
      </c>
      <c r="G47" s="290">
        <v>627</v>
      </c>
      <c r="H47" s="291">
        <v>644</v>
      </c>
      <c r="I47" s="360">
        <f>G47-H47</f>
        <v>-17</v>
      </c>
      <c r="J47" s="360">
        <f>$F47*I47</f>
        <v>17000</v>
      </c>
      <c r="K47" s="920">
        <f>J47/1000000</f>
        <v>1.7000000000000001E-2</v>
      </c>
      <c r="L47" s="290">
        <v>989168</v>
      </c>
      <c r="M47" s="291">
        <v>989198</v>
      </c>
      <c r="N47" s="359">
        <f>L47-M47</f>
        <v>-30</v>
      </c>
      <c r="O47" s="359">
        <f>$F47*N47</f>
        <v>30000</v>
      </c>
      <c r="P47" s="925">
        <f>O47/1000000</f>
        <v>0.03</v>
      </c>
      <c r="Q47" s="419" t="s">
        <v>523</v>
      </c>
      <c r="R47" s="378"/>
      <c r="S47" s="378"/>
      <c r="T47" s="378"/>
      <c r="U47" s="378"/>
      <c r="V47" s="378"/>
      <c r="W47" s="378"/>
      <c r="X47" s="378"/>
    </row>
    <row r="48" spans="1:24" s="643" customFormat="1" ht="18">
      <c r="A48" s="134"/>
      <c r="B48" s="135"/>
      <c r="C48" s="136"/>
      <c r="D48" s="140"/>
      <c r="E48" s="221"/>
      <c r="F48" s="136"/>
      <c r="G48" s="290"/>
      <c r="H48" s="291"/>
      <c r="I48" s="360"/>
      <c r="J48" s="360"/>
      <c r="K48" s="920">
        <v>2.7200000000000002E-3</v>
      </c>
      <c r="L48" s="290"/>
      <c r="M48" s="291"/>
      <c r="N48" s="359"/>
      <c r="O48" s="359"/>
      <c r="P48" s="925">
        <v>4.7999999999999996E-3</v>
      </c>
      <c r="Q48" s="419" t="s">
        <v>515</v>
      </c>
      <c r="R48" s="378"/>
      <c r="S48" s="378"/>
      <c r="T48" s="378"/>
      <c r="U48" s="378"/>
      <c r="V48" s="378"/>
      <c r="W48" s="378"/>
      <c r="X48" s="378"/>
    </row>
    <row r="49" spans="1:24" ht="18">
      <c r="A49" s="134">
        <v>31</v>
      </c>
      <c r="B49" s="135" t="s">
        <v>355</v>
      </c>
      <c r="C49" s="136">
        <v>4864940</v>
      </c>
      <c r="D49" s="140" t="s">
        <v>12</v>
      </c>
      <c r="E49" s="221" t="s">
        <v>301</v>
      </c>
      <c r="F49" s="136">
        <v>-1000</v>
      </c>
      <c r="G49" s="290">
        <v>3111</v>
      </c>
      <c r="H49" s="291">
        <v>3134</v>
      </c>
      <c r="I49" s="245">
        <f>G49-H49</f>
        <v>-23</v>
      </c>
      <c r="J49" s="245">
        <f>$F49*I49</f>
        <v>23000</v>
      </c>
      <c r="K49" s="875">
        <f>J49/1000000</f>
        <v>2.3E-2</v>
      </c>
      <c r="L49" s="290">
        <v>995101</v>
      </c>
      <c r="M49" s="291">
        <v>995121</v>
      </c>
      <c r="N49" s="245">
        <f>L49-M49</f>
        <v>-20</v>
      </c>
      <c r="O49" s="245">
        <f>$F49*N49</f>
        <v>20000</v>
      </c>
      <c r="P49" s="875">
        <f>O49/1000000</f>
        <v>0.02</v>
      </c>
      <c r="Q49" s="419"/>
    </row>
    <row r="50" spans="1:24" ht="18">
      <c r="A50" s="134"/>
      <c r="B50" s="375" t="s">
        <v>347</v>
      </c>
      <c r="C50" s="136"/>
      <c r="D50" s="140"/>
      <c r="E50" s="221"/>
      <c r="F50" s="136"/>
      <c r="G50" s="290"/>
      <c r="H50" s="291"/>
      <c r="I50" s="359"/>
      <c r="J50" s="359"/>
      <c r="K50" s="925"/>
      <c r="L50" s="290"/>
      <c r="M50" s="291"/>
      <c r="N50" s="359"/>
      <c r="O50" s="359"/>
      <c r="P50" s="925"/>
      <c r="Q50" s="419"/>
    </row>
    <row r="51" spans="1:24" ht="18">
      <c r="A51" s="134">
        <v>32</v>
      </c>
      <c r="B51" s="135" t="s">
        <v>344</v>
      </c>
      <c r="C51" s="136">
        <v>4864891</v>
      </c>
      <c r="D51" s="140" t="s">
        <v>12</v>
      </c>
      <c r="E51" s="221" t="s">
        <v>301</v>
      </c>
      <c r="F51" s="136">
        <v>-2000</v>
      </c>
      <c r="G51" s="290">
        <v>998318</v>
      </c>
      <c r="H51" s="291">
        <v>998324</v>
      </c>
      <c r="I51" s="359">
        <f>G51-H51</f>
        <v>-6</v>
      </c>
      <c r="J51" s="359">
        <f>$F51*I51</f>
        <v>12000</v>
      </c>
      <c r="K51" s="925">
        <f>J51/1000000</f>
        <v>1.2E-2</v>
      </c>
      <c r="L51" s="290">
        <v>994609</v>
      </c>
      <c r="M51" s="291">
        <v>994726</v>
      </c>
      <c r="N51" s="359">
        <f>L51-M51</f>
        <v>-117</v>
      </c>
      <c r="O51" s="359">
        <f>$F51*N51</f>
        <v>234000</v>
      </c>
      <c r="P51" s="925">
        <f>O51/1000000</f>
        <v>0.23400000000000001</v>
      </c>
      <c r="Q51" s="419"/>
    </row>
    <row r="52" spans="1:24" ht="18">
      <c r="A52" s="134">
        <v>33</v>
      </c>
      <c r="B52" s="135" t="s">
        <v>355</v>
      </c>
      <c r="C52" s="136">
        <v>4865005</v>
      </c>
      <c r="D52" s="140" t="s">
        <v>12</v>
      </c>
      <c r="E52" s="221" t="s">
        <v>301</v>
      </c>
      <c r="F52" s="136">
        <v>-1000</v>
      </c>
      <c r="G52" s="290">
        <v>999884</v>
      </c>
      <c r="H52" s="291">
        <v>999900</v>
      </c>
      <c r="I52" s="359">
        <f>G52-H52</f>
        <v>-16</v>
      </c>
      <c r="J52" s="359">
        <f>$F52*I52</f>
        <v>16000</v>
      </c>
      <c r="K52" s="925">
        <f>J52/1000000</f>
        <v>1.6E-2</v>
      </c>
      <c r="L52" s="290">
        <v>998792</v>
      </c>
      <c r="M52" s="291">
        <v>999134</v>
      </c>
      <c r="N52" s="359">
        <f>L52-M52</f>
        <v>-342</v>
      </c>
      <c r="O52" s="359">
        <f>$F52*N52</f>
        <v>342000</v>
      </c>
      <c r="P52" s="925">
        <f>O52/1000000</f>
        <v>0.34200000000000003</v>
      </c>
      <c r="Q52" s="419"/>
    </row>
    <row r="53" spans="1:24" ht="18" customHeight="1">
      <c r="A53" s="134"/>
      <c r="B53" s="142" t="s">
        <v>172</v>
      </c>
      <c r="C53" s="136"/>
      <c r="D53" s="137"/>
      <c r="E53" s="221"/>
      <c r="F53" s="141"/>
      <c r="G53" s="290"/>
      <c r="H53" s="291"/>
      <c r="I53" s="339"/>
      <c r="J53" s="339"/>
      <c r="K53" s="923"/>
      <c r="L53" s="290"/>
      <c r="M53" s="291"/>
      <c r="N53" s="339"/>
      <c r="O53" s="339"/>
      <c r="P53" s="923"/>
      <c r="Q53" s="382"/>
    </row>
    <row r="54" spans="1:24" ht="18">
      <c r="A54" s="134">
        <v>34</v>
      </c>
      <c r="B54" s="279" t="s">
        <v>434</v>
      </c>
      <c r="C54" s="279">
        <v>4864850</v>
      </c>
      <c r="D54" s="140" t="s">
        <v>12</v>
      </c>
      <c r="E54" s="221" t="s">
        <v>301</v>
      </c>
      <c r="F54" s="141">
        <v>625</v>
      </c>
      <c r="G54" s="290">
        <v>455</v>
      </c>
      <c r="H54" s="291">
        <v>455</v>
      </c>
      <c r="I54" s="359">
        <f>G54-H54</f>
        <v>0</v>
      </c>
      <c r="J54" s="359">
        <f>$F54*I54</f>
        <v>0</v>
      </c>
      <c r="K54" s="925">
        <f>J54/1000000</f>
        <v>0</v>
      </c>
      <c r="L54" s="290">
        <v>7629</v>
      </c>
      <c r="M54" s="291">
        <v>6497</v>
      </c>
      <c r="N54" s="359">
        <f>L54-M54</f>
        <v>1132</v>
      </c>
      <c r="O54" s="359">
        <f>$F54*N54</f>
        <v>707500</v>
      </c>
      <c r="P54" s="925">
        <f>O54/1000000</f>
        <v>0.70750000000000002</v>
      </c>
      <c r="Q54" s="382"/>
    </row>
    <row r="55" spans="1:24" ht="18" customHeight="1">
      <c r="A55" s="134"/>
      <c r="B55" s="142" t="s">
        <v>156</v>
      </c>
      <c r="C55" s="136"/>
      <c r="D55" s="140"/>
      <c r="E55" s="221"/>
      <c r="F55" s="141"/>
      <c r="G55" s="290"/>
      <c r="H55" s="291"/>
      <c r="I55" s="359"/>
      <c r="J55" s="359"/>
      <c r="K55" s="925"/>
      <c r="L55" s="290"/>
      <c r="M55" s="291"/>
      <c r="N55" s="359"/>
      <c r="O55" s="359"/>
      <c r="P55" s="925"/>
      <c r="Q55" s="382"/>
    </row>
    <row r="56" spans="1:24" ht="18" customHeight="1">
      <c r="A56" s="134">
        <v>35</v>
      </c>
      <c r="B56" s="135" t="s">
        <v>169</v>
      </c>
      <c r="C56" s="136">
        <v>4902580</v>
      </c>
      <c r="D56" s="140" t="s">
        <v>12</v>
      </c>
      <c r="E56" s="221" t="s">
        <v>301</v>
      </c>
      <c r="F56" s="141">
        <v>100</v>
      </c>
      <c r="G56" s="290">
        <v>789</v>
      </c>
      <c r="H56" s="291">
        <v>772</v>
      </c>
      <c r="I56" s="359">
        <f>G56-H56</f>
        <v>17</v>
      </c>
      <c r="J56" s="359">
        <f>$F56*I56</f>
        <v>1700</v>
      </c>
      <c r="K56" s="925">
        <f>J56/1000000</f>
        <v>1.6999999999999999E-3</v>
      </c>
      <c r="L56" s="290">
        <v>3590</v>
      </c>
      <c r="M56" s="291">
        <v>3306</v>
      </c>
      <c r="N56" s="359">
        <f>L56-M56</f>
        <v>284</v>
      </c>
      <c r="O56" s="359">
        <f>$F56*N56</f>
        <v>28400</v>
      </c>
      <c r="P56" s="925">
        <f>O56/1000000</f>
        <v>2.8400000000000002E-2</v>
      </c>
      <c r="Q56" s="382"/>
    </row>
    <row r="57" spans="1:24" ht="19.5" customHeight="1">
      <c r="A57" s="134">
        <v>36</v>
      </c>
      <c r="B57" s="138" t="s">
        <v>170</v>
      </c>
      <c r="C57" s="136">
        <v>4902544</v>
      </c>
      <c r="D57" s="140" t="s">
        <v>12</v>
      </c>
      <c r="E57" s="221" t="s">
        <v>301</v>
      </c>
      <c r="F57" s="141">
        <v>100</v>
      </c>
      <c r="G57" s="290">
        <v>5045</v>
      </c>
      <c r="H57" s="291">
        <v>4985</v>
      </c>
      <c r="I57" s="359">
        <f>G57-H57</f>
        <v>60</v>
      </c>
      <c r="J57" s="359">
        <f>$F57*I57</f>
        <v>6000</v>
      </c>
      <c r="K57" s="925">
        <f>J57/1000000</f>
        <v>6.0000000000000001E-3</v>
      </c>
      <c r="L57" s="290">
        <v>5917</v>
      </c>
      <c r="M57" s="291">
        <v>5789</v>
      </c>
      <c r="N57" s="359">
        <f>L57-M57</f>
        <v>128</v>
      </c>
      <c r="O57" s="359">
        <f>$F57*N57</f>
        <v>12800</v>
      </c>
      <c r="P57" s="925">
        <f>O57/1000000</f>
        <v>1.2800000000000001E-2</v>
      </c>
      <c r="Q57" s="382"/>
    </row>
    <row r="58" spans="1:24" s="831" customFormat="1" ht="22.5" customHeight="1">
      <c r="A58" s="134">
        <v>37</v>
      </c>
      <c r="B58" s="135" t="s">
        <v>501</v>
      </c>
      <c r="C58" s="136">
        <v>4864793</v>
      </c>
      <c r="D58" s="140" t="s">
        <v>12</v>
      </c>
      <c r="E58" s="221" t="s">
        <v>301</v>
      </c>
      <c r="F58" s="141">
        <v>100</v>
      </c>
      <c r="G58" s="917">
        <v>0</v>
      </c>
      <c r="H58" s="918">
        <v>0</v>
      </c>
      <c r="I58" s="360">
        <f>G58-H58</f>
        <v>0</v>
      </c>
      <c r="J58" s="360">
        <f>$F58*I58</f>
        <v>0</v>
      </c>
      <c r="K58" s="920">
        <f>J58/1000000</f>
        <v>0</v>
      </c>
      <c r="L58" s="917">
        <v>0</v>
      </c>
      <c r="M58" s="918">
        <v>0</v>
      </c>
      <c r="N58" s="360">
        <f>L58-M58</f>
        <v>0</v>
      </c>
      <c r="O58" s="360">
        <f>$F58*N58</f>
        <v>0</v>
      </c>
      <c r="P58" s="920">
        <f>O58/1000000</f>
        <v>0</v>
      </c>
      <c r="Q58" s="508"/>
      <c r="R58" s="412"/>
      <c r="S58" s="412"/>
      <c r="T58" s="412"/>
      <c r="U58" s="412"/>
      <c r="V58" s="412"/>
      <c r="W58" s="412"/>
      <c r="X58" s="412"/>
    </row>
    <row r="59" spans="1:24" ht="19.5" customHeight="1">
      <c r="A59" s="134"/>
      <c r="B59" s="142" t="s">
        <v>162</v>
      </c>
      <c r="C59" s="136"/>
      <c r="D59" s="140"/>
      <c r="E59" s="137"/>
      <c r="F59" s="141"/>
      <c r="G59" s="290"/>
      <c r="H59" s="291"/>
      <c r="I59" s="359"/>
      <c r="J59" s="359"/>
      <c r="K59" s="925"/>
      <c r="L59" s="290"/>
      <c r="M59" s="291"/>
      <c r="N59" s="359"/>
      <c r="O59" s="359"/>
      <c r="P59" s="925"/>
      <c r="Q59" s="382"/>
    </row>
    <row r="60" spans="1:24" s="83" customFormat="1" ht="13.5" thickBot="1">
      <c r="A60" s="144">
        <v>38</v>
      </c>
      <c r="B60" s="376" t="s">
        <v>163</v>
      </c>
      <c r="C60" s="146">
        <v>4865151</v>
      </c>
      <c r="D60" s="615" t="s">
        <v>12</v>
      </c>
      <c r="E60" s="145" t="s">
        <v>301</v>
      </c>
      <c r="F60" s="152">
        <v>500</v>
      </c>
      <c r="G60" s="676">
        <v>21905</v>
      </c>
      <c r="H60" s="677">
        <v>21912</v>
      </c>
      <c r="I60" s="152">
        <f>G60-H60</f>
        <v>-7</v>
      </c>
      <c r="J60" s="152">
        <f>$F60*I60</f>
        <v>-3500</v>
      </c>
      <c r="K60" s="926">
        <f>J60/1000000</f>
        <v>-3.5000000000000001E-3</v>
      </c>
      <c r="L60" s="676">
        <v>6207</v>
      </c>
      <c r="M60" s="677">
        <v>6202</v>
      </c>
      <c r="N60" s="152">
        <f>L60-M60</f>
        <v>5</v>
      </c>
      <c r="O60" s="152">
        <f>$F60*N60</f>
        <v>2500</v>
      </c>
      <c r="P60" s="926">
        <f>O60/1000000</f>
        <v>2.5000000000000001E-3</v>
      </c>
      <c r="Q60" s="616"/>
    </row>
    <row r="61" spans="1:24" s="405" customFormat="1" ht="15.95" customHeight="1" thickTop="1" thickBot="1">
      <c r="A61" s="133"/>
      <c r="B61" s="767"/>
      <c r="C61" s="387"/>
      <c r="D61" s="387"/>
      <c r="E61" s="387"/>
      <c r="F61" s="387"/>
      <c r="G61" s="387"/>
      <c r="H61" s="387"/>
      <c r="I61" s="387"/>
      <c r="J61" s="387"/>
      <c r="K61" s="851"/>
      <c r="L61" s="387"/>
      <c r="M61" s="387"/>
      <c r="N61" s="387"/>
      <c r="O61" s="387"/>
      <c r="P61" s="851"/>
      <c r="Q61" s="387"/>
      <c r="R61" s="85"/>
      <c r="S61" s="223"/>
      <c r="T61" s="223"/>
      <c r="U61" s="408"/>
      <c r="V61" s="408"/>
      <c r="W61" s="408"/>
    </row>
    <row r="62" spans="1:24" ht="15.95" customHeight="1" thickTop="1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927"/>
      <c r="L62" s="420"/>
      <c r="M62" s="420"/>
      <c r="N62" s="420"/>
      <c r="O62" s="420"/>
      <c r="P62" s="927"/>
      <c r="Q62" s="83"/>
      <c r="R62" s="83"/>
      <c r="S62" s="83"/>
      <c r="T62" s="83"/>
    </row>
    <row r="63" spans="1:24" ht="24" thickBot="1">
      <c r="A63" s="337" t="s">
        <v>319</v>
      </c>
      <c r="G63" s="405"/>
      <c r="H63" s="405"/>
      <c r="I63" s="41" t="s">
        <v>348</v>
      </c>
      <c r="J63" s="405"/>
      <c r="K63" s="848"/>
      <c r="L63" s="405"/>
      <c r="M63" s="405"/>
      <c r="N63" s="41" t="s">
        <v>349</v>
      </c>
      <c r="O63" s="405"/>
      <c r="P63" s="848"/>
      <c r="R63" s="83"/>
      <c r="S63" s="83"/>
      <c r="T63" s="83"/>
    </row>
    <row r="64" spans="1:24" ht="39.75" thickTop="1" thickBot="1">
      <c r="A64" s="421" t="s">
        <v>8</v>
      </c>
      <c r="B64" s="422" t="s">
        <v>9</v>
      </c>
      <c r="C64" s="423" t="s">
        <v>1</v>
      </c>
      <c r="D64" s="423" t="s">
        <v>2</v>
      </c>
      <c r="E64" s="423" t="s">
        <v>3</v>
      </c>
      <c r="F64" s="423" t="s">
        <v>10</v>
      </c>
      <c r="G64" s="421" t="str">
        <f>G5</f>
        <v>FINAL READING 30/09/2023</v>
      </c>
      <c r="H64" s="423" t="str">
        <f>H5</f>
        <v>INTIAL READING 01/09/2023</v>
      </c>
      <c r="I64" s="423" t="s">
        <v>4</v>
      </c>
      <c r="J64" s="423" t="s">
        <v>5</v>
      </c>
      <c r="K64" s="869" t="s">
        <v>6</v>
      </c>
      <c r="L64" s="421" t="str">
        <f>G64</f>
        <v>FINAL READING 30/09/2023</v>
      </c>
      <c r="M64" s="423" t="str">
        <f>H64</f>
        <v>INTIAL READING 01/09/2023</v>
      </c>
      <c r="N64" s="423" t="s">
        <v>4</v>
      </c>
      <c r="O64" s="423" t="s">
        <v>5</v>
      </c>
      <c r="P64" s="869" t="s">
        <v>6</v>
      </c>
      <c r="Q64" s="424" t="s">
        <v>266</v>
      </c>
      <c r="R64" s="83"/>
      <c r="S64" s="83"/>
      <c r="T64" s="83"/>
    </row>
    <row r="65" spans="1:24" ht="15.95" customHeight="1" thickTop="1">
      <c r="A65" s="425"/>
      <c r="B65" s="375" t="s">
        <v>343</v>
      </c>
      <c r="C65" s="426"/>
      <c r="D65" s="426"/>
      <c r="E65" s="426"/>
      <c r="F65" s="427"/>
      <c r="G65" s="426"/>
      <c r="H65" s="426"/>
      <c r="I65" s="426"/>
      <c r="J65" s="426"/>
      <c r="K65" s="928"/>
      <c r="L65" s="426"/>
      <c r="M65" s="426"/>
      <c r="N65" s="426"/>
      <c r="O65" s="426"/>
      <c r="P65" s="937"/>
      <c r="Q65" s="428"/>
      <c r="R65" s="83"/>
      <c r="S65" s="83"/>
      <c r="T65" s="83"/>
    </row>
    <row r="66" spans="1:24" s="643" customFormat="1" ht="15.95" customHeight="1">
      <c r="A66" s="134">
        <v>1</v>
      </c>
      <c r="B66" s="135" t="s">
        <v>389</v>
      </c>
      <c r="C66" s="136">
        <v>4864839</v>
      </c>
      <c r="D66" s="296" t="s">
        <v>12</v>
      </c>
      <c r="E66" s="279" t="s">
        <v>301</v>
      </c>
      <c r="F66" s="141">
        <v>-1000</v>
      </c>
      <c r="G66" s="290">
        <v>946</v>
      </c>
      <c r="H66" s="291">
        <v>923</v>
      </c>
      <c r="I66" s="360">
        <f>G66-H66</f>
        <v>23</v>
      </c>
      <c r="J66" s="360">
        <f>$F66*I66</f>
        <v>-23000</v>
      </c>
      <c r="K66" s="920">
        <f>J66/1000000</f>
        <v>-2.3E-2</v>
      </c>
      <c r="L66" s="290">
        <v>999777</v>
      </c>
      <c r="M66" s="291">
        <v>999764</v>
      </c>
      <c r="N66" s="239">
        <f>L66-M66</f>
        <v>13</v>
      </c>
      <c r="O66" s="239">
        <f>$F66*N66</f>
        <v>-13000</v>
      </c>
      <c r="P66" s="873">
        <f>O66/1000000</f>
        <v>-1.2999999999999999E-2</v>
      </c>
      <c r="Q66" s="390" t="s">
        <v>523</v>
      </c>
      <c r="R66" s="83"/>
      <c r="S66" s="83"/>
      <c r="T66" s="83"/>
      <c r="U66" s="378"/>
      <c r="V66" s="378"/>
      <c r="W66" s="378"/>
      <c r="X66" s="378"/>
    </row>
    <row r="67" spans="1:24" s="643" customFormat="1" ht="15.95" customHeight="1">
      <c r="A67" s="134"/>
      <c r="B67" s="135"/>
      <c r="C67" s="136"/>
      <c r="D67" s="296"/>
      <c r="E67" s="279"/>
      <c r="F67" s="141"/>
      <c r="G67" s="290"/>
      <c r="H67" s="291"/>
      <c r="I67" s="360"/>
      <c r="J67" s="360"/>
      <c r="K67" s="920">
        <v>-3.6800000000000001E-3</v>
      </c>
      <c r="L67" s="290"/>
      <c r="M67" s="291"/>
      <c r="N67" s="239"/>
      <c r="O67" s="239"/>
      <c r="P67" s="873">
        <v>-2.0999999999999999E-3</v>
      </c>
      <c r="Q67" s="390" t="s">
        <v>515</v>
      </c>
      <c r="R67" s="83"/>
      <c r="S67" s="83"/>
      <c r="T67" s="83"/>
      <c r="U67" s="378"/>
      <c r="V67" s="378"/>
      <c r="W67" s="378"/>
      <c r="X67" s="378"/>
    </row>
    <row r="68" spans="1:24" ht="15.95" customHeight="1">
      <c r="A68" s="134">
        <v>2</v>
      </c>
      <c r="B68" s="135" t="s">
        <v>392</v>
      </c>
      <c r="C68" s="136">
        <v>4864872</v>
      </c>
      <c r="D68" s="296" t="s">
        <v>12</v>
      </c>
      <c r="E68" s="279" t="s">
        <v>301</v>
      </c>
      <c r="F68" s="141">
        <v>-1000</v>
      </c>
      <c r="G68" s="290">
        <v>997068</v>
      </c>
      <c r="H68" s="291">
        <v>997067</v>
      </c>
      <c r="I68" s="239">
        <f>G68-H68</f>
        <v>1</v>
      </c>
      <c r="J68" s="239">
        <f>$F68*I68</f>
        <v>-1000</v>
      </c>
      <c r="K68" s="873">
        <f>J68/1000000</f>
        <v>-1E-3</v>
      </c>
      <c r="L68" s="290">
        <v>999564</v>
      </c>
      <c r="M68" s="291">
        <v>999575</v>
      </c>
      <c r="N68" s="239">
        <f>L68-M68</f>
        <v>-11</v>
      </c>
      <c r="O68" s="239">
        <f>$F68*N68</f>
        <v>11000</v>
      </c>
      <c r="P68" s="873">
        <f>O68/1000000</f>
        <v>1.0999999999999999E-2</v>
      </c>
      <c r="Q68" s="390"/>
      <c r="R68" s="83"/>
      <c r="S68" s="83"/>
      <c r="T68" s="83"/>
    </row>
    <row r="69" spans="1:24" ht="15.95" customHeight="1">
      <c r="A69" s="429"/>
      <c r="B69" s="269" t="s">
        <v>316</v>
      </c>
      <c r="C69" s="286"/>
      <c r="D69" s="296"/>
      <c r="E69" s="279"/>
      <c r="F69" s="141"/>
      <c r="G69" s="290"/>
      <c r="H69" s="291"/>
      <c r="I69" s="138"/>
      <c r="J69" s="138"/>
      <c r="K69" s="929"/>
      <c r="L69" s="290"/>
      <c r="M69" s="291"/>
      <c r="N69" s="138"/>
      <c r="O69" s="138"/>
      <c r="P69" s="929"/>
      <c r="Q69" s="390"/>
      <c r="R69" s="83"/>
      <c r="S69" s="83"/>
      <c r="T69" s="83"/>
    </row>
    <row r="70" spans="1:24" ht="15.95" customHeight="1">
      <c r="A70" s="134">
        <v>3</v>
      </c>
      <c r="B70" s="135" t="s">
        <v>317</v>
      </c>
      <c r="C70" s="136">
        <v>4865072</v>
      </c>
      <c r="D70" s="296" t="s">
        <v>12</v>
      </c>
      <c r="E70" s="279" t="s">
        <v>301</v>
      </c>
      <c r="F70" s="136">
        <v>-100</v>
      </c>
      <c r="G70" s="290">
        <v>999982</v>
      </c>
      <c r="H70" s="291">
        <v>999992</v>
      </c>
      <c r="I70" s="239">
        <f>G70-H70</f>
        <v>-10</v>
      </c>
      <c r="J70" s="239">
        <f>$F70*I70</f>
        <v>1000</v>
      </c>
      <c r="K70" s="873">
        <f>J70/1000000</f>
        <v>1E-3</v>
      </c>
      <c r="L70" s="290">
        <v>999678</v>
      </c>
      <c r="M70" s="291">
        <v>999709</v>
      </c>
      <c r="N70" s="239">
        <f>L70-M70</f>
        <v>-31</v>
      </c>
      <c r="O70" s="239">
        <f>$F70*N70</f>
        <v>3100</v>
      </c>
      <c r="P70" s="873">
        <f>O70/1000000</f>
        <v>3.0999999999999999E-3</v>
      </c>
      <c r="Q70" s="390"/>
      <c r="R70" s="83"/>
      <c r="S70" s="83"/>
      <c r="T70" s="83"/>
    </row>
    <row r="71" spans="1:24" s="405" customFormat="1" ht="15.95" customHeight="1">
      <c r="A71" s="134">
        <v>4</v>
      </c>
      <c r="B71" s="135" t="s">
        <v>318</v>
      </c>
      <c r="C71" s="136">
        <v>4865066</v>
      </c>
      <c r="D71" s="296" t="s">
        <v>12</v>
      </c>
      <c r="E71" s="279" t="s">
        <v>301</v>
      </c>
      <c r="F71" s="815">
        <v>-200</v>
      </c>
      <c r="G71" s="290">
        <v>44</v>
      </c>
      <c r="H71" s="291">
        <v>26</v>
      </c>
      <c r="I71" s="239">
        <f>G71-H71</f>
        <v>18</v>
      </c>
      <c r="J71" s="239">
        <f>$F71*I71</f>
        <v>-3600</v>
      </c>
      <c r="K71" s="873">
        <f>J71/1000000</f>
        <v>-3.5999999999999999E-3</v>
      </c>
      <c r="L71" s="290">
        <v>407</v>
      </c>
      <c r="M71" s="291">
        <v>299</v>
      </c>
      <c r="N71" s="239">
        <f>L71-M71</f>
        <v>108</v>
      </c>
      <c r="O71" s="239">
        <f>$F71*N71</f>
        <v>-21600</v>
      </c>
      <c r="P71" s="873">
        <f>O71/1000000</f>
        <v>-2.1600000000000001E-2</v>
      </c>
      <c r="Q71" s="390"/>
      <c r="R71" s="85"/>
      <c r="S71" s="85"/>
      <c r="T71" s="85"/>
    </row>
    <row r="72" spans="1:24" ht="15.95" customHeight="1" thickBot="1">
      <c r="A72" s="144"/>
      <c r="B72" s="376"/>
      <c r="C72" s="146"/>
      <c r="D72" s="615"/>
      <c r="E72" s="145"/>
      <c r="F72" s="152"/>
      <c r="G72" s="676"/>
      <c r="H72" s="677"/>
      <c r="I72" s="152"/>
      <c r="J72" s="152"/>
      <c r="K72" s="926"/>
      <c r="L72" s="676"/>
      <c r="M72" s="677"/>
      <c r="N72" s="152"/>
      <c r="O72" s="152"/>
      <c r="P72" s="926"/>
      <c r="Q72" s="616"/>
      <c r="R72" s="83"/>
      <c r="S72" s="83"/>
      <c r="T72" s="83"/>
    </row>
    <row r="73" spans="1:24" ht="25.5" customHeight="1" thickTop="1">
      <c r="A73" s="150" t="s">
        <v>293</v>
      </c>
      <c r="B73" s="412"/>
      <c r="C73" s="70"/>
      <c r="D73" s="412"/>
      <c r="E73" s="412"/>
      <c r="F73" s="412"/>
      <c r="G73" s="412"/>
      <c r="H73" s="412"/>
      <c r="I73" s="412"/>
      <c r="J73" s="412"/>
      <c r="K73" s="930">
        <f>SUM(K9:K61)+SUM(K66:K72)-K32</f>
        <v>-0.34557666999999981</v>
      </c>
      <c r="L73" s="509"/>
      <c r="M73" s="509"/>
      <c r="N73" s="509"/>
      <c r="O73" s="509"/>
      <c r="P73" s="930">
        <f>SUM(P9:P61)+SUM(P66:P72)-P32</f>
        <v>0.8191798400000001</v>
      </c>
    </row>
    <row r="74" spans="1:24">
      <c r="A74" s="412"/>
      <c r="B74" s="412"/>
      <c r="C74" s="412"/>
      <c r="D74" s="412"/>
      <c r="E74" s="412"/>
      <c r="F74" s="412"/>
      <c r="G74" s="412"/>
      <c r="H74" s="412"/>
      <c r="I74" s="412"/>
      <c r="J74" s="412"/>
      <c r="K74" s="931"/>
      <c r="L74" s="412"/>
      <c r="M74" s="412"/>
      <c r="N74" s="412"/>
      <c r="O74" s="412"/>
      <c r="P74" s="931"/>
    </row>
    <row r="75" spans="1:24" ht="9.75" customHeight="1">
      <c r="A75" s="412"/>
      <c r="B75" s="412"/>
      <c r="C75" s="412"/>
      <c r="D75" s="412"/>
      <c r="E75" s="412"/>
      <c r="F75" s="412"/>
      <c r="G75" s="412"/>
      <c r="H75" s="412"/>
      <c r="I75" s="412"/>
      <c r="J75" s="412"/>
      <c r="K75" s="931"/>
      <c r="L75" s="412"/>
      <c r="M75" s="412"/>
      <c r="N75" s="412"/>
      <c r="O75" s="412"/>
      <c r="P75" s="931"/>
    </row>
    <row r="76" spans="1:24" hidden="1">
      <c r="A76" s="412"/>
      <c r="B76" s="412"/>
      <c r="C76" s="412"/>
      <c r="D76" s="412"/>
      <c r="E76" s="412"/>
      <c r="F76" s="412"/>
      <c r="G76" s="412"/>
      <c r="H76" s="412"/>
      <c r="I76" s="412"/>
      <c r="J76" s="412"/>
      <c r="K76" s="931"/>
      <c r="L76" s="412"/>
      <c r="M76" s="412"/>
      <c r="N76" s="412"/>
      <c r="O76" s="412"/>
      <c r="P76" s="931"/>
    </row>
    <row r="77" spans="1:24" ht="23.25" customHeight="1" thickBot="1">
      <c r="A77" s="412"/>
      <c r="B77" s="412"/>
      <c r="C77" s="510"/>
      <c r="D77" s="412"/>
      <c r="E77" s="412"/>
      <c r="F77" s="412"/>
      <c r="G77" s="412"/>
      <c r="H77" s="412"/>
      <c r="I77" s="412"/>
      <c r="J77" s="511"/>
      <c r="K77" s="854" t="s">
        <v>294</v>
      </c>
      <c r="L77" s="412"/>
      <c r="M77" s="412"/>
      <c r="N77" s="412"/>
      <c r="O77" s="412"/>
      <c r="P77" s="854" t="s">
        <v>295</v>
      </c>
    </row>
    <row r="78" spans="1:24" ht="20.25">
      <c r="A78" s="512"/>
      <c r="B78" s="513"/>
      <c r="C78" s="150"/>
      <c r="D78" s="453"/>
      <c r="E78" s="453"/>
      <c r="F78" s="453"/>
      <c r="G78" s="453"/>
      <c r="H78" s="453"/>
      <c r="I78" s="453"/>
      <c r="J78" s="514"/>
      <c r="K78" s="932"/>
      <c r="L78" s="513"/>
      <c r="M78" s="513"/>
      <c r="N78" s="513"/>
      <c r="O78" s="513"/>
      <c r="P78" s="932"/>
      <c r="Q78" s="454"/>
    </row>
    <row r="79" spans="1:24" ht="20.25">
      <c r="A79" s="211"/>
      <c r="B79" s="150" t="s">
        <v>291</v>
      </c>
      <c r="C79" s="150"/>
      <c r="D79" s="515"/>
      <c r="E79" s="515"/>
      <c r="F79" s="515"/>
      <c r="G79" s="515"/>
      <c r="H79" s="515"/>
      <c r="I79" s="515"/>
      <c r="J79" s="515"/>
      <c r="K79" s="933">
        <f>K73</f>
        <v>-0.34557666999999981</v>
      </c>
      <c r="L79" s="517"/>
      <c r="M79" s="517"/>
      <c r="N79" s="517"/>
      <c r="O79" s="517"/>
      <c r="P79" s="933">
        <f>P73</f>
        <v>0.8191798400000001</v>
      </c>
      <c r="Q79" s="455"/>
    </row>
    <row r="80" spans="1:24" ht="20.25">
      <c r="A80" s="211"/>
      <c r="B80" s="150"/>
      <c r="C80" s="150"/>
      <c r="D80" s="515"/>
      <c r="E80" s="515"/>
      <c r="F80" s="515"/>
      <c r="G80" s="515"/>
      <c r="H80" s="515"/>
      <c r="I80" s="518"/>
      <c r="J80" s="52"/>
      <c r="K80" s="934"/>
      <c r="L80" s="506"/>
      <c r="M80" s="506"/>
      <c r="N80" s="506"/>
      <c r="O80" s="506"/>
      <c r="P80" s="934"/>
      <c r="Q80" s="455"/>
    </row>
    <row r="81" spans="1:17" ht="20.25">
      <c r="A81" s="211"/>
      <c r="B81" s="150" t="s">
        <v>284</v>
      </c>
      <c r="C81" s="150"/>
      <c r="D81" s="515"/>
      <c r="E81" s="515"/>
      <c r="F81" s="515"/>
      <c r="G81" s="515"/>
      <c r="H81" s="515"/>
      <c r="I81" s="515"/>
      <c r="J81" s="515"/>
      <c r="K81" s="933">
        <f>'STEPPED UP GENCO'!K74</f>
        <v>-0.3642867736999999</v>
      </c>
      <c r="L81" s="516"/>
      <c r="M81" s="516"/>
      <c r="N81" s="516"/>
      <c r="O81" s="516"/>
      <c r="P81" s="933">
        <f>'STEPPED UP GENCO'!P74</f>
        <v>5.8531190000000018E-2</v>
      </c>
      <c r="Q81" s="455"/>
    </row>
    <row r="82" spans="1:17" ht="20.25">
      <c r="A82" s="211"/>
      <c r="B82" s="150"/>
      <c r="C82" s="150"/>
      <c r="D82" s="519"/>
      <c r="E82" s="519"/>
      <c r="F82" s="519"/>
      <c r="G82" s="519"/>
      <c r="H82" s="519"/>
      <c r="I82" s="520"/>
      <c r="J82" s="521"/>
      <c r="K82" s="848"/>
      <c r="L82" s="405"/>
      <c r="M82" s="405"/>
      <c r="N82" s="405"/>
      <c r="O82" s="405"/>
      <c r="P82" s="848"/>
      <c r="Q82" s="455"/>
    </row>
    <row r="83" spans="1:17" ht="20.25">
      <c r="A83" s="211"/>
      <c r="B83" s="150" t="s">
        <v>292</v>
      </c>
      <c r="C83" s="150"/>
      <c r="D83" s="405"/>
      <c r="E83" s="405"/>
      <c r="F83" s="405"/>
      <c r="G83" s="405"/>
      <c r="H83" s="405"/>
      <c r="I83" s="405"/>
      <c r="J83" s="405"/>
      <c r="K83" s="522">
        <f>SUM(K79:K82)</f>
        <v>-0.70986344369999976</v>
      </c>
      <c r="L83" s="405"/>
      <c r="M83" s="405"/>
      <c r="N83" s="405"/>
      <c r="O83" s="405"/>
      <c r="P83" s="522">
        <f>SUM(P79:P82)</f>
        <v>0.87771103000000017</v>
      </c>
      <c r="Q83" s="455"/>
    </row>
    <row r="84" spans="1:17" ht="20.25">
      <c r="A84" s="478"/>
      <c r="B84" s="405"/>
      <c r="C84" s="150"/>
      <c r="D84" s="405"/>
      <c r="E84" s="405"/>
      <c r="F84" s="405"/>
      <c r="G84" s="405"/>
      <c r="H84" s="405"/>
      <c r="I84" s="405"/>
      <c r="J84" s="405"/>
      <c r="K84" s="848"/>
      <c r="L84" s="405"/>
      <c r="M84" s="405"/>
      <c r="N84" s="405"/>
      <c r="O84" s="405"/>
      <c r="P84" s="848"/>
      <c r="Q84" s="455"/>
    </row>
    <row r="85" spans="1:17" ht="13.5" thickBot="1">
      <c r="A85" s="479"/>
      <c r="B85" s="456"/>
      <c r="C85" s="456"/>
      <c r="D85" s="456"/>
      <c r="E85" s="456"/>
      <c r="F85" s="456"/>
      <c r="G85" s="456"/>
      <c r="H85" s="456"/>
      <c r="I85" s="456"/>
      <c r="J85" s="456"/>
      <c r="K85" s="853"/>
      <c r="L85" s="456"/>
      <c r="M85" s="456"/>
      <c r="N85" s="456"/>
      <c r="O85" s="456"/>
      <c r="P85" s="853"/>
      <c r="Q85" s="457"/>
    </row>
  </sheetData>
  <phoneticPr fontId="5" type="noConversion"/>
  <printOptions horizontalCentered="1"/>
  <pageMargins left="0.25" right="0.25" top="0.57999999999999996" bottom="0.25" header="0.511811023622047" footer="0.511811023622047"/>
  <pageSetup paperSize="9" scale="63" orientation="landscape" r:id="rId1"/>
  <headerFooter alignWithMargins="0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54"/>
  <sheetViews>
    <sheetView view="pageBreakPreview" topLeftCell="A18" zoomScale="70" zoomScaleNormal="70" zoomScaleSheetLayoutView="70" workbookViewId="0">
      <selection activeCell="K35" sqref="K35"/>
    </sheetView>
  </sheetViews>
  <sheetFormatPr defaultRowHeight="12.75"/>
  <cols>
    <col min="1" max="1" width="4.7109375" style="378" customWidth="1"/>
    <col min="2" max="2" width="26.7109375" style="378" customWidth="1"/>
    <col min="3" max="3" width="18.5703125" style="378" customWidth="1"/>
    <col min="4" max="4" width="12.85546875" style="378" customWidth="1"/>
    <col min="5" max="5" width="22.140625" style="378" customWidth="1"/>
    <col min="6" max="6" width="14.42578125" style="378" customWidth="1"/>
    <col min="7" max="7" width="15.5703125" style="378" customWidth="1"/>
    <col min="8" max="8" width="15.28515625" style="378" customWidth="1"/>
    <col min="9" max="9" width="15" style="378" customWidth="1"/>
    <col min="10" max="10" width="16.7109375" style="378" customWidth="1"/>
    <col min="11" max="11" width="16.5703125" style="547" customWidth="1"/>
    <col min="12" max="12" width="17.140625" style="378" customWidth="1"/>
    <col min="13" max="13" width="14.7109375" style="378" customWidth="1"/>
    <col min="14" max="14" width="15.7109375" style="378" customWidth="1"/>
    <col min="15" max="15" width="18.28515625" style="378" customWidth="1"/>
    <col min="16" max="16" width="17.140625" style="547" customWidth="1"/>
    <col min="17" max="17" width="22" style="378" customWidth="1"/>
    <col min="18" max="16384" width="9.140625" style="378"/>
  </cols>
  <sheetData>
    <row r="1" spans="1:17" ht="26.25" customHeight="1">
      <c r="A1" s="1" t="s">
        <v>210</v>
      </c>
    </row>
    <row r="2" spans="1:17" ht="23.25" customHeight="1">
      <c r="A2" s="2" t="s">
        <v>211</v>
      </c>
      <c r="P2" s="943" t="str">
        <f>NDPL!Q1</f>
        <v>SEPTEMBER-2023</v>
      </c>
      <c r="Q2" s="523"/>
    </row>
    <row r="3" spans="1:17" ht="23.25">
      <c r="A3" s="156" t="s">
        <v>192</v>
      </c>
    </row>
    <row r="4" spans="1:17" ht="24" thickBot="1">
      <c r="A4" s="3"/>
      <c r="G4" s="405"/>
      <c r="H4" s="405"/>
      <c r="I4" s="41" t="s">
        <v>348</v>
      </c>
      <c r="J4" s="405"/>
      <c r="K4" s="848"/>
      <c r="L4" s="405"/>
      <c r="M4" s="405"/>
      <c r="N4" s="41" t="s">
        <v>349</v>
      </c>
      <c r="O4" s="405"/>
      <c r="P4" s="848"/>
    </row>
    <row r="5" spans="1:17" ht="51.75" customHeight="1" thickTop="1" thickBot="1">
      <c r="A5" s="421" t="s">
        <v>8</v>
      </c>
      <c r="B5" s="422" t="s">
        <v>9</v>
      </c>
      <c r="C5" s="423" t="s">
        <v>1</v>
      </c>
      <c r="D5" s="423" t="s">
        <v>2</v>
      </c>
      <c r="E5" s="423" t="s">
        <v>3</v>
      </c>
      <c r="F5" s="423" t="s">
        <v>10</v>
      </c>
      <c r="G5" s="421" t="str">
        <f>NDPL!G5</f>
        <v>FINAL READING 30/09/2023</v>
      </c>
      <c r="H5" s="423" t="str">
        <f>NDPL!H5</f>
        <v>INTIAL READING 01/09/2023</v>
      </c>
      <c r="I5" s="423" t="s">
        <v>4</v>
      </c>
      <c r="J5" s="423" t="s">
        <v>5</v>
      </c>
      <c r="K5" s="869" t="s">
        <v>6</v>
      </c>
      <c r="L5" s="421" t="str">
        <f>NDPL!G5</f>
        <v>FINAL READING 30/09/2023</v>
      </c>
      <c r="M5" s="423" t="str">
        <f>NDPL!H5</f>
        <v>INTIAL READING 01/09/2023</v>
      </c>
      <c r="N5" s="423" t="s">
        <v>4</v>
      </c>
      <c r="O5" s="423" t="s">
        <v>5</v>
      </c>
      <c r="P5" s="869" t="s">
        <v>6</v>
      </c>
      <c r="Q5" s="424" t="s">
        <v>266</v>
      </c>
    </row>
    <row r="6" spans="1:17" ht="14.25" thickTop="1" thickBot="1"/>
    <row r="7" spans="1:17" ht="24" customHeight="1" thickTop="1">
      <c r="A7" s="354" t="s">
        <v>205</v>
      </c>
      <c r="B7" s="53"/>
      <c r="C7" s="54"/>
      <c r="D7" s="54"/>
      <c r="E7" s="54"/>
      <c r="F7" s="54"/>
      <c r="G7" s="505"/>
      <c r="H7" s="503"/>
      <c r="I7" s="503"/>
      <c r="J7" s="503"/>
      <c r="K7" s="935"/>
      <c r="L7" s="524"/>
      <c r="M7" s="414"/>
      <c r="N7" s="503"/>
      <c r="O7" s="503"/>
      <c r="P7" s="944"/>
      <c r="Q7" s="443"/>
    </row>
    <row r="8" spans="1:17" ht="24" customHeight="1">
      <c r="A8" s="525" t="s">
        <v>193</v>
      </c>
      <c r="B8" s="80"/>
      <c r="C8" s="80"/>
      <c r="D8" s="80"/>
      <c r="E8" s="80"/>
      <c r="F8" s="80"/>
      <c r="G8" s="91"/>
      <c r="H8" s="506"/>
      <c r="I8" s="339"/>
      <c r="J8" s="339"/>
      <c r="K8" s="923"/>
      <c r="L8" s="340"/>
      <c r="M8" s="339"/>
      <c r="N8" s="339"/>
      <c r="O8" s="339"/>
      <c r="P8" s="945"/>
      <c r="Q8" s="382"/>
    </row>
    <row r="9" spans="1:17" ht="24" customHeight="1">
      <c r="A9" s="526" t="s">
        <v>194</v>
      </c>
      <c r="B9" s="80"/>
      <c r="C9" s="80"/>
      <c r="D9" s="80"/>
      <c r="E9" s="80"/>
      <c r="F9" s="80"/>
      <c r="G9" s="91"/>
      <c r="H9" s="506"/>
      <c r="I9" s="339"/>
      <c r="J9" s="339"/>
      <c r="K9" s="923"/>
      <c r="L9" s="340"/>
      <c r="M9" s="339"/>
      <c r="N9" s="339"/>
      <c r="O9" s="339"/>
      <c r="P9" s="945"/>
      <c r="Q9" s="382"/>
    </row>
    <row r="10" spans="1:17" ht="24" customHeight="1">
      <c r="A10" s="229">
        <v>1</v>
      </c>
      <c r="B10" s="231" t="s">
        <v>207</v>
      </c>
      <c r="C10" s="353">
        <v>5128430</v>
      </c>
      <c r="D10" s="233" t="s">
        <v>12</v>
      </c>
      <c r="E10" s="232" t="s">
        <v>301</v>
      </c>
      <c r="F10" s="233">
        <v>200</v>
      </c>
      <c r="G10" s="290">
        <v>4287</v>
      </c>
      <c r="H10" s="291">
        <v>4282</v>
      </c>
      <c r="I10" s="274">
        <f t="shared" ref="I10:I15" si="0">G10-H10</f>
        <v>5</v>
      </c>
      <c r="J10" s="274">
        <f t="shared" ref="J10:J15" si="1">$F10*I10</f>
        <v>1000</v>
      </c>
      <c r="K10" s="846">
        <f t="shared" ref="K10:K15" si="2">J10/1000000</f>
        <v>1E-3</v>
      </c>
      <c r="L10" s="290">
        <v>82181</v>
      </c>
      <c r="M10" s="291">
        <v>82135</v>
      </c>
      <c r="N10" s="274">
        <f t="shared" ref="N10:N15" si="3">L10-M10</f>
        <v>46</v>
      </c>
      <c r="O10" s="274">
        <f t="shared" ref="O10:O15" si="4">$F10*N10</f>
        <v>9200</v>
      </c>
      <c r="P10" s="846">
        <f t="shared" ref="P10:P15" si="5">O10/1000000</f>
        <v>9.1999999999999998E-3</v>
      </c>
      <c r="Q10" s="382"/>
    </row>
    <row r="11" spans="1:17" ht="24" customHeight="1">
      <c r="A11" s="229">
        <v>2</v>
      </c>
      <c r="B11" s="231" t="s">
        <v>208</v>
      </c>
      <c r="C11" s="353">
        <v>4864819</v>
      </c>
      <c r="D11" s="233" t="s">
        <v>12</v>
      </c>
      <c r="E11" s="232" t="s">
        <v>301</v>
      </c>
      <c r="F11" s="233">
        <v>160</v>
      </c>
      <c r="G11" s="290">
        <v>999495</v>
      </c>
      <c r="H11" s="291">
        <v>999495</v>
      </c>
      <c r="I11" s="274">
        <f t="shared" si="0"/>
        <v>0</v>
      </c>
      <c r="J11" s="274">
        <f t="shared" si="1"/>
        <v>0</v>
      </c>
      <c r="K11" s="846">
        <f t="shared" si="2"/>
        <v>0</v>
      </c>
      <c r="L11" s="290">
        <v>32964</v>
      </c>
      <c r="M11" s="291">
        <v>32964</v>
      </c>
      <c r="N11" s="274">
        <f t="shared" si="3"/>
        <v>0</v>
      </c>
      <c r="O11" s="274">
        <f t="shared" si="4"/>
        <v>0</v>
      </c>
      <c r="P11" s="846">
        <f t="shared" si="5"/>
        <v>0</v>
      </c>
      <c r="Q11" s="382"/>
    </row>
    <row r="12" spans="1:17" ht="24" customHeight="1">
      <c r="A12" s="229">
        <v>3</v>
      </c>
      <c r="B12" s="231" t="s">
        <v>195</v>
      </c>
      <c r="C12" s="353">
        <v>4864815</v>
      </c>
      <c r="D12" s="233" t="s">
        <v>12</v>
      </c>
      <c r="E12" s="232" t="s">
        <v>301</v>
      </c>
      <c r="F12" s="233">
        <v>200</v>
      </c>
      <c r="G12" s="290">
        <v>999924</v>
      </c>
      <c r="H12" s="291">
        <v>999925</v>
      </c>
      <c r="I12" s="274">
        <f t="shared" si="0"/>
        <v>-1</v>
      </c>
      <c r="J12" s="274">
        <f t="shared" si="1"/>
        <v>-200</v>
      </c>
      <c r="K12" s="846">
        <f t="shared" si="2"/>
        <v>-2.0000000000000001E-4</v>
      </c>
      <c r="L12" s="290">
        <v>2316</v>
      </c>
      <c r="M12" s="291">
        <v>2328</v>
      </c>
      <c r="N12" s="274">
        <f t="shared" si="3"/>
        <v>-12</v>
      </c>
      <c r="O12" s="274">
        <f t="shared" si="4"/>
        <v>-2400</v>
      </c>
      <c r="P12" s="846">
        <f t="shared" si="5"/>
        <v>-2.3999999999999998E-3</v>
      </c>
      <c r="Q12" s="382"/>
    </row>
    <row r="13" spans="1:17" ht="24" customHeight="1">
      <c r="A13" s="229">
        <v>4</v>
      </c>
      <c r="B13" s="231" t="s">
        <v>196</v>
      </c>
      <c r="C13" s="353">
        <v>4864918</v>
      </c>
      <c r="D13" s="233" t="s">
        <v>12</v>
      </c>
      <c r="E13" s="232" t="s">
        <v>301</v>
      </c>
      <c r="F13" s="233">
        <v>400</v>
      </c>
      <c r="G13" s="290">
        <v>999872</v>
      </c>
      <c r="H13" s="291">
        <v>999872</v>
      </c>
      <c r="I13" s="274">
        <f t="shared" si="0"/>
        <v>0</v>
      </c>
      <c r="J13" s="274">
        <f t="shared" si="1"/>
        <v>0</v>
      </c>
      <c r="K13" s="846">
        <f t="shared" si="2"/>
        <v>0</v>
      </c>
      <c r="L13" s="290">
        <v>20105</v>
      </c>
      <c r="M13" s="291">
        <v>20073</v>
      </c>
      <c r="N13" s="274">
        <f t="shared" si="3"/>
        <v>32</v>
      </c>
      <c r="O13" s="274">
        <f t="shared" si="4"/>
        <v>12800</v>
      </c>
      <c r="P13" s="846">
        <f t="shared" si="5"/>
        <v>1.2800000000000001E-2</v>
      </c>
      <c r="Q13" s="382"/>
    </row>
    <row r="14" spans="1:17" ht="24" customHeight="1">
      <c r="A14" s="229">
        <v>5</v>
      </c>
      <c r="B14" s="231" t="s">
        <v>357</v>
      </c>
      <c r="C14" s="353">
        <v>4864894</v>
      </c>
      <c r="D14" s="233" t="s">
        <v>12</v>
      </c>
      <c r="E14" s="232" t="s">
        <v>301</v>
      </c>
      <c r="F14" s="233">
        <v>800</v>
      </c>
      <c r="G14" s="290">
        <v>999276</v>
      </c>
      <c r="H14" s="291">
        <v>999283</v>
      </c>
      <c r="I14" s="274">
        <f t="shared" si="0"/>
        <v>-7</v>
      </c>
      <c r="J14" s="274">
        <f t="shared" si="1"/>
        <v>-5600</v>
      </c>
      <c r="K14" s="846">
        <f t="shared" si="2"/>
        <v>-5.5999999999999999E-3</v>
      </c>
      <c r="L14" s="290">
        <v>744</v>
      </c>
      <c r="M14" s="291">
        <v>757</v>
      </c>
      <c r="N14" s="274">
        <f t="shared" si="3"/>
        <v>-13</v>
      </c>
      <c r="O14" s="274">
        <f t="shared" si="4"/>
        <v>-10400</v>
      </c>
      <c r="P14" s="846">
        <f t="shared" si="5"/>
        <v>-1.04E-2</v>
      </c>
      <c r="Q14" s="382"/>
    </row>
    <row r="15" spans="1:17" ht="24" customHeight="1">
      <c r="A15" s="229">
        <v>6</v>
      </c>
      <c r="B15" s="231" t="s">
        <v>356</v>
      </c>
      <c r="C15" s="353">
        <v>5128425</v>
      </c>
      <c r="D15" s="233" t="s">
        <v>12</v>
      </c>
      <c r="E15" s="232" t="s">
        <v>301</v>
      </c>
      <c r="F15" s="233">
        <v>400</v>
      </c>
      <c r="G15" s="290">
        <v>2351</v>
      </c>
      <c r="H15" s="291">
        <v>2349</v>
      </c>
      <c r="I15" s="274">
        <f t="shared" si="0"/>
        <v>2</v>
      </c>
      <c r="J15" s="274">
        <f t="shared" si="1"/>
        <v>800</v>
      </c>
      <c r="K15" s="846">
        <f t="shared" si="2"/>
        <v>8.0000000000000004E-4</v>
      </c>
      <c r="L15" s="290">
        <v>6803</v>
      </c>
      <c r="M15" s="291">
        <v>6773</v>
      </c>
      <c r="N15" s="274">
        <f t="shared" si="3"/>
        <v>30</v>
      </c>
      <c r="O15" s="274">
        <f t="shared" si="4"/>
        <v>12000</v>
      </c>
      <c r="P15" s="846">
        <f t="shared" si="5"/>
        <v>1.2E-2</v>
      </c>
      <c r="Q15" s="382"/>
    </row>
    <row r="16" spans="1:17" ht="24" customHeight="1">
      <c r="A16" s="527" t="s">
        <v>197</v>
      </c>
      <c r="B16" s="231"/>
      <c r="C16" s="353"/>
      <c r="D16" s="233"/>
      <c r="E16" s="231"/>
      <c r="F16" s="233"/>
      <c r="G16" s="290"/>
      <c r="H16" s="291"/>
      <c r="I16" s="274"/>
      <c r="J16" s="274"/>
      <c r="K16" s="846"/>
      <c r="L16" s="290"/>
      <c r="M16" s="291"/>
      <c r="N16" s="274"/>
      <c r="O16" s="274"/>
      <c r="P16" s="846"/>
      <c r="Q16" s="382"/>
    </row>
    <row r="17" spans="1:17" ht="24" customHeight="1">
      <c r="A17" s="229">
        <v>7</v>
      </c>
      <c r="B17" s="231" t="s">
        <v>209</v>
      </c>
      <c r="C17" s="353">
        <v>4865164</v>
      </c>
      <c r="D17" s="233" t="s">
        <v>12</v>
      </c>
      <c r="E17" s="232" t="s">
        <v>301</v>
      </c>
      <c r="F17" s="233">
        <v>666.66700000000003</v>
      </c>
      <c r="G17" s="290">
        <v>999811</v>
      </c>
      <c r="H17" s="291">
        <v>999811</v>
      </c>
      <c r="I17" s="274">
        <f>G17-H17</f>
        <v>0</v>
      </c>
      <c r="J17" s="274">
        <f>$F17*I17</f>
        <v>0</v>
      </c>
      <c r="K17" s="846">
        <f>J17/1000000</f>
        <v>0</v>
      </c>
      <c r="L17" s="290">
        <v>548</v>
      </c>
      <c r="M17" s="291">
        <v>313</v>
      </c>
      <c r="N17" s="274">
        <f>L17-M17</f>
        <v>235</v>
      </c>
      <c r="O17" s="274">
        <f>$F17*N17</f>
        <v>156666.745</v>
      </c>
      <c r="P17" s="846">
        <f>O17/1000000</f>
        <v>0.156666745</v>
      </c>
      <c r="Q17" s="382"/>
    </row>
    <row r="18" spans="1:17" ht="24" customHeight="1">
      <c r="A18" s="229">
        <v>8</v>
      </c>
      <c r="B18" s="231" t="s">
        <v>208</v>
      </c>
      <c r="C18" s="353">
        <v>4864845</v>
      </c>
      <c r="D18" s="233" t="s">
        <v>12</v>
      </c>
      <c r="E18" s="232" t="s">
        <v>301</v>
      </c>
      <c r="F18" s="233">
        <v>1000</v>
      </c>
      <c r="G18" s="290">
        <v>1130</v>
      </c>
      <c r="H18" s="291">
        <v>1130</v>
      </c>
      <c r="I18" s="274">
        <f>G18-H18</f>
        <v>0</v>
      </c>
      <c r="J18" s="274">
        <f>$F18*I18</f>
        <v>0</v>
      </c>
      <c r="K18" s="846">
        <f>J18/1000000</f>
        <v>0</v>
      </c>
      <c r="L18" s="290">
        <v>488</v>
      </c>
      <c r="M18" s="291">
        <v>607</v>
      </c>
      <c r="N18" s="274">
        <f>L18-M18</f>
        <v>-119</v>
      </c>
      <c r="O18" s="274">
        <f>$F18*N18</f>
        <v>-119000</v>
      </c>
      <c r="P18" s="846">
        <f>O18/1000000</f>
        <v>-0.11899999999999999</v>
      </c>
      <c r="Q18" s="382"/>
    </row>
    <row r="19" spans="1:17" ht="24" customHeight="1">
      <c r="A19" s="229"/>
      <c r="B19" s="231"/>
      <c r="C19" s="353"/>
      <c r="D19" s="233"/>
      <c r="E19" s="232"/>
      <c r="F19" s="233"/>
      <c r="G19" s="290"/>
      <c r="H19" s="291"/>
      <c r="I19" s="274"/>
      <c r="J19" s="274"/>
      <c r="K19" s="846"/>
      <c r="L19" s="290"/>
      <c r="M19" s="291"/>
      <c r="N19" s="274"/>
      <c r="O19" s="274"/>
      <c r="P19" s="846"/>
      <c r="Q19" s="382"/>
    </row>
    <row r="20" spans="1:17" ht="24" customHeight="1">
      <c r="A20" s="230"/>
      <c r="B20" s="528" t="s">
        <v>204</v>
      </c>
      <c r="C20" s="529"/>
      <c r="D20" s="233"/>
      <c r="E20" s="231"/>
      <c r="F20" s="247"/>
      <c r="G20" s="290"/>
      <c r="H20" s="291"/>
      <c r="I20" s="274"/>
      <c r="J20" s="274"/>
      <c r="K20" s="870">
        <f>SUM(K10:K18)</f>
        <v>-3.9999999999999992E-3</v>
      </c>
      <c r="L20" s="290"/>
      <c r="M20" s="291"/>
      <c r="N20" s="274"/>
      <c r="O20" s="274"/>
      <c r="P20" s="870">
        <f>SUM(P10:P19)</f>
        <v>5.8866744999999998E-2</v>
      </c>
      <c r="Q20" s="382"/>
    </row>
    <row r="21" spans="1:17" ht="24" customHeight="1">
      <c r="A21" s="230"/>
      <c r="B21" s="127"/>
      <c r="C21" s="529"/>
      <c r="D21" s="233"/>
      <c r="E21" s="231"/>
      <c r="F21" s="247"/>
      <c r="G21" s="290"/>
      <c r="H21" s="291"/>
      <c r="I21" s="274"/>
      <c r="J21" s="274"/>
      <c r="K21" s="846"/>
      <c r="L21" s="290"/>
      <c r="M21" s="291"/>
      <c r="N21" s="274"/>
      <c r="O21" s="274"/>
      <c r="P21" s="846"/>
      <c r="Q21" s="382"/>
    </row>
    <row r="22" spans="1:17" ht="24" customHeight="1">
      <c r="A22" s="527" t="s">
        <v>198</v>
      </c>
      <c r="B22" s="80"/>
      <c r="C22" s="530"/>
      <c r="D22" s="247"/>
      <c r="E22" s="80"/>
      <c r="F22" s="247"/>
      <c r="G22" s="290"/>
      <c r="H22" s="291"/>
      <c r="I22" s="274"/>
      <c r="J22" s="274"/>
      <c r="K22" s="846"/>
      <c r="L22" s="290"/>
      <c r="M22" s="291"/>
      <c r="N22" s="274"/>
      <c r="O22" s="274"/>
      <c r="P22" s="846"/>
      <c r="Q22" s="382"/>
    </row>
    <row r="23" spans="1:17" ht="24" customHeight="1">
      <c r="A23" s="230"/>
      <c r="B23" s="80"/>
      <c r="C23" s="530"/>
      <c r="D23" s="247"/>
      <c r="E23" s="80"/>
      <c r="F23" s="247"/>
      <c r="G23" s="290"/>
      <c r="H23" s="291"/>
      <c r="I23" s="274"/>
      <c r="J23" s="274"/>
      <c r="K23" s="846"/>
      <c r="L23" s="290"/>
      <c r="M23" s="291"/>
      <c r="N23" s="274"/>
      <c r="O23" s="274"/>
      <c r="P23" s="846"/>
      <c r="Q23" s="382"/>
    </row>
    <row r="24" spans="1:17" ht="24" customHeight="1">
      <c r="A24" s="229">
        <v>9</v>
      </c>
      <c r="B24" s="80" t="s">
        <v>199</v>
      </c>
      <c r="C24" s="353">
        <v>4902594</v>
      </c>
      <c r="D24" s="247" t="s">
        <v>12</v>
      </c>
      <c r="E24" s="232" t="s">
        <v>301</v>
      </c>
      <c r="F24" s="233">
        <v>500</v>
      </c>
      <c r="G24" s="290">
        <v>39</v>
      </c>
      <c r="H24" s="291">
        <v>35</v>
      </c>
      <c r="I24" s="274">
        <f t="shared" ref="I24:I29" si="6">G24-H24</f>
        <v>4</v>
      </c>
      <c r="J24" s="274">
        <f t="shared" ref="J24:J29" si="7">$F24*I24</f>
        <v>2000</v>
      </c>
      <c r="K24" s="846">
        <f t="shared" ref="K24:K29" si="8">J24/1000000</f>
        <v>2E-3</v>
      </c>
      <c r="L24" s="290">
        <v>781</v>
      </c>
      <c r="M24" s="291">
        <v>704</v>
      </c>
      <c r="N24" s="274">
        <f t="shared" ref="N24:N29" si="9">L24-M24</f>
        <v>77</v>
      </c>
      <c r="O24" s="274">
        <f t="shared" ref="O24:O29" si="10">$F24*N24</f>
        <v>38500</v>
      </c>
      <c r="P24" s="846">
        <f t="shared" ref="P24:P29" si="11">O24/1000000</f>
        <v>3.85E-2</v>
      </c>
      <c r="Q24" s="594"/>
    </row>
    <row r="25" spans="1:17" ht="24" customHeight="1">
      <c r="A25" s="229">
        <v>10</v>
      </c>
      <c r="B25" s="80" t="s">
        <v>200</v>
      </c>
      <c r="C25" s="353">
        <v>4865067</v>
      </c>
      <c r="D25" s="247" t="s">
        <v>12</v>
      </c>
      <c r="E25" s="232" t="s">
        <v>301</v>
      </c>
      <c r="F25" s="233">
        <v>100</v>
      </c>
      <c r="G25" s="290">
        <v>88</v>
      </c>
      <c r="H25" s="291">
        <v>88</v>
      </c>
      <c r="I25" s="274">
        <f t="shared" si="6"/>
        <v>0</v>
      </c>
      <c r="J25" s="274">
        <f t="shared" si="7"/>
        <v>0</v>
      </c>
      <c r="K25" s="846">
        <f t="shared" si="8"/>
        <v>0</v>
      </c>
      <c r="L25" s="290">
        <v>1846</v>
      </c>
      <c r="M25" s="291">
        <v>1846</v>
      </c>
      <c r="N25" s="274">
        <f t="shared" si="9"/>
        <v>0</v>
      </c>
      <c r="O25" s="274">
        <f t="shared" si="10"/>
        <v>0</v>
      </c>
      <c r="P25" s="846">
        <f t="shared" si="11"/>
        <v>0</v>
      </c>
      <c r="Q25" s="382"/>
    </row>
    <row r="26" spans="1:17" ht="24" customHeight="1">
      <c r="A26" s="229">
        <v>11</v>
      </c>
      <c r="B26" s="80" t="s">
        <v>201</v>
      </c>
      <c r="C26" s="353">
        <v>4902562</v>
      </c>
      <c r="D26" s="247" t="s">
        <v>12</v>
      </c>
      <c r="E26" s="232" t="s">
        <v>301</v>
      </c>
      <c r="F26" s="233">
        <v>75</v>
      </c>
      <c r="G26" s="290">
        <v>4407</v>
      </c>
      <c r="H26" s="291">
        <v>4407</v>
      </c>
      <c r="I26" s="274">
        <f t="shared" si="6"/>
        <v>0</v>
      </c>
      <c r="J26" s="274">
        <f t="shared" si="7"/>
        <v>0</v>
      </c>
      <c r="K26" s="846">
        <f t="shared" si="8"/>
        <v>0</v>
      </c>
      <c r="L26" s="290">
        <v>72554</v>
      </c>
      <c r="M26" s="291">
        <v>70181</v>
      </c>
      <c r="N26" s="274">
        <f t="shared" si="9"/>
        <v>2373</v>
      </c>
      <c r="O26" s="274">
        <f t="shared" si="10"/>
        <v>177975</v>
      </c>
      <c r="P26" s="846">
        <f t="shared" si="11"/>
        <v>0.17797499999999999</v>
      </c>
      <c r="Q26" s="390"/>
    </row>
    <row r="27" spans="1:17" ht="19.5" customHeight="1">
      <c r="A27" s="229">
        <v>12</v>
      </c>
      <c r="B27" s="80" t="s">
        <v>201</v>
      </c>
      <c r="C27" s="413">
        <v>4865081</v>
      </c>
      <c r="D27" s="938" t="s">
        <v>12</v>
      </c>
      <c r="E27" s="232" t="s">
        <v>301</v>
      </c>
      <c r="F27" s="939">
        <v>100</v>
      </c>
      <c r="G27" s="290">
        <v>6</v>
      </c>
      <c r="H27" s="291">
        <v>6</v>
      </c>
      <c r="I27" s="274">
        <f t="shared" si="6"/>
        <v>0</v>
      </c>
      <c r="J27" s="274">
        <f t="shared" si="7"/>
        <v>0</v>
      </c>
      <c r="K27" s="846">
        <f t="shared" si="8"/>
        <v>0</v>
      </c>
      <c r="L27" s="290">
        <v>310</v>
      </c>
      <c r="M27" s="291">
        <v>310</v>
      </c>
      <c r="N27" s="274">
        <f t="shared" si="9"/>
        <v>0</v>
      </c>
      <c r="O27" s="274">
        <f t="shared" si="10"/>
        <v>0</v>
      </c>
      <c r="P27" s="846">
        <f t="shared" si="11"/>
        <v>0</v>
      </c>
      <c r="Q27" s="394"/>
    </row>
    <row r="28" spans="1:17" ht="24" customHeight="1">
      <c r="A28" s="229">
        <v>13</v>
      </c>
      <c r="B28" s="80" t="s">
        <v>202</v>
      </c>
      <c r="C28" s="353">
        <v>4902552</v>
      </c>
      <c r="D28" s="247" t="s">
        <v>12</v>
      </c>
      <c r="E28" s="232" t="s">
        <v>301</v>
      </c>
      <c r="F28" s="596">
        <v>75</v>
      </c>
      <c r="G28" s="290">
        <v>784</v>
      </c>
      <c r="H28" s="291">
        <v>784</v>
      </c>
      <c r="I28" s="274">
        <f t="shared" si="6"/>
        <v>0</v>
      </c>
      <c r="J28" s="274">
        <f t="shared" si="7"/>
        <v>0</v>
      </c>
      <c r="K28" s="846">
        <f t="shared" si="8"/>
        <v>0</v>
      </c>
      <c r="L28" s="290">
        <v>6011</v>
      </c>
      <c r="M28" s="291">
        <v>6011</v>
      </c>
      <c r="N28" s="274">
        <f t="shared" si="9"/>
        <v>0</v>
      </c>
      <c r="O28" s="274">
        <f t="shared" si="10"/>
        <v>0</v>
      </c>
      <c r="P28" s="846">
        <f t="shared" si="11"/>
        <v>0</v>
      </c>
      <c r="Q28" s="382"/>
    </row>
    <row r="29" spans="1:17" ht="24" customHeight="1">
      <c r="A29" s="229">
        <v>14</v>
      </c>
      <c r="B29" s="80" t="s">
        <v>202</v>
      </c>
      <c r="C29" s="353">
        <v>4865075</v>
      </c>
      <c r="D29" s="247" t="s">
        <v>12</v>
      </c>
      <c r="E29" s="232" t="s">
        <v>301</v>
      </c>
      <c r="F29" s="233">
        <v>100</v>
      </c>
      <c r="G29" s="290">
        <v>10294</v>
      </c>
      <c r="H29" s="291">
        <v>10294</v>
      </c>
      <c r="I29" s="274">
        <f t="shared" si="6"/>
        <v>0</v>
      </c>
      <c r="J29" s="274">
        <f t="shared" si="7"/>
        <v>0</v>
      </c>
      <c r="K29" s="846">
        <f t="shared" si="8"/>
        <v>0</v>
      </c>
      <c r="L29" s="290">
        <v>8853</v>
      </c>
      <c r="M29" s="291">
        <v>8853</v>
      </c>
      <c r="N29" s="274">
        <f t="shared" si="9"/>
        <v>0</v>
      </c>
      <c r="O29" s="274">
        <f t="shared" si="10"/>
        <v>0</v>
      </c>
      <c r="P29" s="846">
        <f t="shared" si="11"/>
        <v>0</v>
      </c>
      <c r="Q29" s="389"/>
    </row>
    <row r="30" spans="1:17" ht="20.100000000000001" customHeight="1" thickBot="1">
      <c r="A30" s="64"/>
      <c r="B30" s="65"/>
      <c r="C30" s="66"/>
      <c r="D30" s="67"/>
      <c r="E30" s="68"/>
      <c r="F30" s="68"/>
      <c r="G30" s="69"/>
      <c r="H30" s="415"/>
      <c r="I30" s="415"/>
      <c r="J30" s="415"/>
      <c r="K30" s="924"/>
      <c r="L30" s="531"/>
      <c r="M30" s="415"/>
      <c r="N30" s="415"/>
      <c r="O30" s="415"/>
      <c r="P30" s="946"/>
      <c r="Q30" s="452"/>
    </row>
    <row r="31" spans="1:17" ht="13.5" thickTop="1">
      <c r="A31" s="63"/>
      <c r="B31" s="71"/>
      <c r="C31" s="56"/>
      <c r="D31" s="58"/>
      <c r="E31" s="57"/>
      <c r="F31" s="57"/>
      <c r="G31" s="72"/>
      <c r="H31" s="506"/>
      <c r="I31" s="339"/>
      <c r="J31" s="339"/>
      <c r="K31" s="923"/>
      <c r="L31" s="506"/>
      <c r="M31" s="506"/>
      <c r="N31" s="339"/>
      <c r="O31" s="339"/>
      <c r="P31" s="923"/>
    </row>
    <row r="32" spans="1:17">
      <c r="A32" s="63"/>
      <c r="B32" s="71"/>
      <c r="C32" s="56"/>
      <c r="D32" s="58"/>
      <c r="E32" s="57"/>
      <c r="F32" s="57"/>
      <c r="G32" s="72"/>
      <c r="H32" s="506"/>
      <c r="I32" s="339"/>
      <c r="J32" s="339"/>
      <c r="K32" s="923"/>
      <c r="L32" s="506"/>
      <c r="M32" s="506"/>
      <c r="N32" s="339"/>
      <c r="O32" s="339"/>
      <c r="P32" s="923"/>
    </row>
    <row r="33" spans="1:17">
      <c r="A33" s="506"/>
      <c r="B33" s="412"/>
      <c r="C33" s="412"/>
      <c r="D33" s="412"/>
      <c r="E33" s="412"/>
      <c r="F33" s="412"/>
      <c r="G33" s="412"/>
      <c r="H33" s="412"/>
      <c r="I33" s="412"/>
      <c r="J33" s="412"/>
      <c r="K33" s="931"/>
      <c r="L33" s="412"/>
      <c r="M33" s="412"/>
      <c r="N33" s="412"/>
      <c r="O33" s="412"/>
      <c r="P33" s="931"/>
    </row>
    <row r="34" spans="1:17" ht="20.25">
      <c r="A34" s="143"/>
      <c r="B34" s="528" t="s">
        <v>203</v>
      </c>
      <c r="C34" s="532"/>
      <c r="D34" s="532"/>
      <c r="E34" s="532"/>
      <c r="F34" s="532"/>
      <c r="G34" s="532"/>
      <c r="H34" s="532"/>
      <c r="I34" s="532"/>
      <c r="J34" s="532"/>
      <c r="K34" s="940">
        <f>SUM(K24:K30)</f>
        <v>2E-3</v>
      </c>
      <c r="L34" s="533"/>
      <c r="M34" s="533"/>
      <c r="N34" s="533"/>
      <c r="O34" s="533"/>
      <c r="P34" s="940">
        <f>SUM(P24:P30)</f>
        <v>0.216475</v>
      </c>
    </row>
    <row r="35" spans="1:17" ht="20.25">
      <c r="A35" s="85"/>
      <c r="B35" s="528" t="s">
        <v>204</v>
      </c>
      <c r="C35" s="530"/>
      <c r="D35" s="530"/>
      <c r="E35" s="530"/>
      <c r="F35" s="530"/>
      <c r="G35" s="530"/>
      <c r="H35" s="530"/>
      <c r="I35" s="530"/>
      <c r="J35" s="530"/>
      <c r="K35" s="940">
        <f>K20</f>
        <v>-3.9999999999999992E-3</v>
      </c>
      <c r="L35" s="533"/>
      <c r="M35" s="533"/>
      <c r="N35" s="533"/>
      <c r="O35" s="533"/>
      <c r="P35" s="940">
        <f>P20</f>
        <v>5.8866744999999998E-2</v>
      </c>
    </row>
    <row r="36" spans="1:17" ht="18">
      <c r="A36" s="85"/>
      <c r="B36" s="80"/>
      <c r="C36" s="83"/>
      <c r="D36" s="83"/>
      <c r="E36" s="83"/>
      <c r="F36" s="83"/>
      <c r="G36" s="83"/>
      <c r="H36" s="83"/>
      <c r="I36" s="83"/>
      <c r="J36" s="83"/>
      <c r="K36" s="941"/>
      <c r="L36" s="534"/>
      <c r="M36" s="534"/>
      <c r="N36" s="534"/>
      <c r="O36" s="534"/>
      <c r="P36" s="941"/>
    </row>
    <row r="37" spans="1:17" ht="3" customHeight="1">
      <c r="A37" s="85"/>
      <c r="B37" s="80"/>
      <c r="C37" s="83"/>
      <c r="D37" s="83"/>
      <c r="E37" s="83"/>
      <c r="F37" s="83"/>
      <c r="G37" s="83"/>
      <c r="H37" s="83"/>
      <c r="I37" s="83"/>
      <c r="J37" s="83"/>
      <c r="K37" s="941"/>
      <c r="L37" s="534"/>
      <c r="M37" s="534"/>
      <c r="N37" s="534"/>
      <c r="O37" s="534"/>
      <c r="P37" s="941"/>
    </row>
    <row r="38" spans="1:17" ht="23.25">
      <c r="A38" s="85"/>
      <c r="B38" s="336" t="s">
        <v>206</v>
      </c>
      <c r="C38" s="535"/>
      <c r="D38" s="3"/>
      <c r="E38" s="3"/>
      <c r="F38" s="3"/>
      <c r="G38" s="3"/>
      <c r="H38" s="3"/>
      <c r="I38" s="3"/>
      <c r="J38" s="3"/>
      <c r="K38" s="537">
        <f>SUM(K34:K37)</f>
        <v>-1.9999999999999992E-3</v>
      </c>
      <c r="L38" s="536"/>
      <c r="M38" s="536"/>
      <c r="N38" s="536"/>
      <c r="O38" s="536"/>
      <c r="P38" s="537">
        <f>SUM(P34:P37)</f>
        <v>0.27534174499999997</v>
      </c>
    </row>
    <row r="40" spans="1:17" ht="13.5" thickBot="1"/>
    <row r="41" spans="1:17">
      <c r="A41" s="458"/>
      <c r="B41" s="459"/>
      <c r="C41" s="459"/>
      <c r="D41" s="459"/>
      <c r="E41" s="459"/>
      <c r="F41" s="459"/>
      <c r="G41" s="459"/>
      <c r="H41" s="453"/>
      <c r="I41" s="453"/>
      <c r="J41" s="453"/>
      <c r="K41" s="732"/>
      <c r="L41" s="453"/>
      <c r="M41" s="453"/>
      <c r="N41" s="453"/>
      <c r="O41" s="453"/>
      <c r="P41" s="732"/>
      <c r="Q41" s="454"/>
    </row>
    <row r="42" spans="1:17" ht="23.25">
      <c r="A42" s="460" t="s">
        <v>282</v>
      </c>
      <c r="B42" s="461"/>
      <c r="C42" s="461"/>
      <c r="D42" s="461"/>
      <c r="E42" s="461"/>
      <c r="F42" s="461"/>
      <c r="G42" s="461"/>
      <c r="H42" s="405"/>
      <c r="I42" s="405"/>
      <c r="J42" s="405"/>
      <c r="K42" s="848"/>
      <c r="L42" s="405"/>
      <c r="M42" s="405"/>
      <c r="N42" s="405"/>
      <c r="O42" s="405"/>
      <c r="P42" s="848"/>
      <c r="Q42" s="455"/>
    </row>
    <row r="43" spans="1:17">
      <c r="A43" s="462"/>
      <c r="B43" s="461"/>
      <c r="C43" s="461"/>
      <c r="D43" s="461"/>
      <c r="E43" s="461"/>
      <c r="F43" s="461"/>
      <c r="G43" s="461"/>
      <c r="H43" s="405"/>
      <c r="I43" s="405"/>
      <c r="J43" s="405"/>
      <c r="K43" s="848"/>
      <c r="L43" s="405"/>
      <c r="M43" s="405"/>
      <c r="N43" s="405"/>
      <c r="O43" s="405"/>
      <c r="P43" s="848"/>
      <c r="Q43" s="455"/>
    </row>
    <row r="44" spans="1:17" ht="18">
      <c r="A44" s="463"/>
      <c r="B44" s="464"/>
      <c r="C44" s="464"/>
      <c r="D44" s="464"/>
      <c r="E44" s="464"/>
      <c r="F44" s="464"/>
      <c r="G44" s="464"/>
      <c r="H44" s="405"/>
      <c r="I44" s="405"/>
      <c r="J44" s="451"/>
      <c r="K44" s="942" t="s">
        <v>294</v>
      </c>
      <c r="L44" s="405"/>
      <c r="M44" s="405"/>
      <c r="N44" s="405"/>
      <c r="O44" s="405"/>
      <c r="P44" s="947" t="s">
        <v>295</v>
      </c>
      <c r="Q44" s="455"/>
    </row>
    <row r="45" spans="1:17">
      <c r="A45" s="465"/>
      <c r="B45" s="85"/>
      <c r="C45" s="85"/>
      <c r="D45" s="85"/>
      <c r="E45" s="85"/>
      <c r="F45" s="85"/>
      <c r="G45" s="85"/>
      <c r="H45" s="405"/>
      <c r="I45" s="405"/>
      <c r="J45" s="405"/>
      <c r="K45" s="848"/>
      <c r="L45" s="405"/>
      <c r="M45" s="405"/>
      <c r="N45" s="405"/>
      <c r="O45" s="405"/>
      <c r="P45" s="848"/>
      <c r="Q45" s="455"/>
    </row>
    <row r="46" spans="1:17">
      <c r="A46" s="465"/>
      <c r="B46" s="85"/>
      <c r="C46" s="85"/>
      <c r="D46" s="85"/>
      <c r="E46" s="85"/>
      <c r="F46" s="85"/>
      <c r="G46" s="85"/>
      <c r="H46" s="405"/>
      <c r="I46" s="405"/>
      <c r="J46" s="405"/>
      <c r="K46" s="848"/>
      <c r="L46" s="405"/>
      <c r="M46" s="405"/>
      <c r="N46" s="405"/>
      <c r="O46" s="405"/>
      <c r="P46" s="848"/>
      <c r="Q46" s="455"/>
    </row>
    <row r="47" spans="1:17" ht="23.25">
      <c r="A47" s="460" t="s">
        <v>285</v>
      </c>
      <c r="B47" s="467"/>
      <c r="C47" s="467"/>
      <c r="D47" s="468"/>
      <c r="E47" s="468"/>
      <c r="F47" s="469"/>
      <c r="G47" s="468"/>
      <c r="H47" s="405"/>
      <c r="I47" s="405"/>
      <c r="J47" s="405"/>
      <c r="K47" s="537">
        <f>K38</f>
        <v>-1.9999999999999992E-3</v>
      </c>
      <c r="L47" s="464" t="s">
        <v>283</v>
      </c>
      <c r="M47" s="405"/>
      <c r="N47" s="405"/>
      <c r="O47" s="405"/>
      <c r="P47" s="537">
        <f>P38</f>
        <v>0.27534174499999997</v>
      </c>
      <c r="Q47" s="538" t="s">
        <v>283</v>
      </c>
    </row>
    <row r="48" spans="1:17" ht="23.25">
      <c r="A48" s="539"/>
      <c r="B48" s="473"/>
      <c r="C48" s="473"/>
      <c r="D48" s="461"/>
      <c r="E48" s="461"/>
      <c r="F48" s="474"/>
      <c r="G48" s="461"/>
      <c r="H48" s="405"/>
      <c r="I48" s="405"/>
      <c r="J48" s="405"/>
      <c r="K48" s="537"/>
      <c r="L48" s="515"/>
      <c r="M48" s="405"/>
      <c r="N48" s="405"/>
      <c r="O48" s="405"/>
      <c r="P48" s="537"/>
      <c r="Q48" s="540"/>
    </row>
    <row r="49" spans="1:17" ht="23.25">
      <c r="A49" s="541" t="s">
        <v>284</v>
      </c>
      <c r="B49" s="40"/>
      <c r="C49" s="40"/>
      <c r="D49" s="461"/>
      <c r="E49" s="461"/>
      <c r="F49" s="477"/>
      <c r="G49" s="468"/>
      <c r="H49" s="405"/>
      <c r="I49" s="405"/>
      <c r="J49" s="405"/>
      <c r="K49" s="537">
        <f>'STEPPED UP GENCO'!K75</f>
        <v>-0.10605258829999997</v>
      </c>
      <c r="L49" s="464" t="s">
        <v>283</v>
      </c>
      <c r="M49" s="405"/>
      <c r="N49" s="405"/>
      <c r="O49" s="405"/>
      <c r="P49" s="537">
        <f>'STEPPED UP GENCO'!P75</f>
        <v>1.8179999999999997E-4</v>
      </c>
      <c r="Q49" s="538" t="s">
        <v>283</v>
      </c>
    </row>
    <row r="50" spans="1:17" ht="6.75" customHeight="1">
      <c r="A50" s="478"/>
      <c r="B50" s="405"/>
      <c r="C50" s="405"/>
      <c r="D50" s="405"/>
      <c r="E50" s="405"/>
      <c r="F50" s="405"/>
      <c r="G50" s="405"/>
      <c r="H50" s="405"/>
      <c r="I50" s="405"/>
      <c r="J50" s="405"/>
      <c r="K50" s="848"/>
      <c r="L50" s="405"/>
      <c r="M50" s="405"/>
      <c r="N50" s="405"/>
      <c r="O50" s="405"/>
      <c r="P50" s="848"/>
      <c r="Q50" s="455"/>
    </row>
    <row r="51" spans="1:17" ht="6.75" customHeight="1">
      <c r="A51" s="478"/>
      <c r="B51" s="405"/>
      <c r="C51" s="405"/>
      <c r="D51" s="405"/>
      <c r="E51" s="405"/>
      <c r="F51" s="405"/>
      <c r="G51" s="405"/>
      <c r="H51" s="405"/>
      <c r="I51" s="405"/>
      <c r="J51" s="405"/>
      <c r="K51" s="848"/>
      <c r="L51" s="405"/>
      <c r="M51" s="405"/>
      <c r="N51" s="405"/>
      <c r="O51" s="405"/>
      <c r="P51" s="848"/>
      <c r="Q51" s="455"/>
    </row>
    <row r="52" spans="1:17" ht="6.75" customHeight="1">
      <c r="A52" s="478"/>
      <c r="B52" s="405"/>
      <c r="C52" s="405"/>
      <c r="D52" s="405"/>
      <c r="E52" s="405"/>
      <c r="F52" s="405"/>
      <c r="G52" s="405"/>
      <c r="H52" s="405"/>
      <c r="I52" s="405"/>
      <c r="J52" s="405"/>
      <c r="K52" s="848"/>
      <c r="L52" s="405"/>
      <c r="M52" s="405"/>
      <c r="N52" s="405"/>
      <c r="O52" s="405"/>
      <c r="P52" s="848"/>
      <c r="Q52" s="455"/>
    </row>
    <row r="53" spans="1:17" ht="26.25" customHeight="1">
      <c r="A53" s="478"/>
      <c r="B53" s="405"/>
      <c r="C53" s="405"/>
      <c r="D53" s="405"/>
      <c r="E53" s="405"/>
      <c r="F53" s="405"/>
      <c r="G53" s="405"/>
      <c r="H53" s="467"/>
      <c r="I53" s="467"/>
      <c r="J53" s="542" t="s">
        <v>286</v>
      </c>
      <c r="K53" s="537">
        <f>SUM(K47:K52)</f>
        <v>-0.10805258829999997</v>
      </c>
      <c r="L53" s="543" t="s">
        <v>283</v>
      </c>
      <c r="M53" s="255"/>
      <c r="N53" s="255"/>
      <c r="O53" s="255"/>
      <c r="P53" s="537">
        <f>SUM(P47:P52)</f>
        <v>0.27552354499999998</v>
      </c>
      <c r="Q53" s="543" t="s">
        <v>283</v>
      </c>
    </row>
    <row r="54" spans="1:17" ht="3" customHeight="1" thickBot="1">
      <c r="A54" s="479"/>
      <c r="B54" s="456"/>
      <c r="C54" s="456"/>
      <c r="D54" s="456"/>
      <c r="E54" s="456"/>
      <c r="F54" s="456"/>
      <c r="G54" s="456"/>
      <c r="H54" s="456"/>
      <c r="I54" s="456"/>
      <c r="J54" s="456"/>
      <c r="K54" s="853"/>
      <c r="L54" s="456"/>
      <c r="M54" s="456"/>
      <c r="N54" s="456"/>
      <c r="O54" s="456"/>
      <c r="P54" s="853"/>
      <c r="Q54" s="457"/>
    </row>
  </sheetData>
  <phoneticPr fontId="5" type="noConversion"/>
  <printOptions horizontalCentered="1"/>
  <pageMargins left="0.56999999999999995" right="0.53" top="0.39370078740157499" bottom="0.39370078740157499" header="0.4" footer="0.38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1"/>
  <sheetViews>
    <sheetView view="pageBreakPreview" topLeftCell="A10" zoomScale="118" zoomScaleNormal="100" zoomScaleSheetLayoutView="118" workbookViewId="0">
      <selection activeCell="L26" sqref="L26"/>
    </sheetView>
  </sheetViews>
  <sheetFormatPr defaultRowHeight="12.75"/>
  <cols>
    <col min="1" max="1" width="3.42578125" customWidth="1"/>
    <col min="2" max="2" width="16.42578125" customWidth="1"/>
    <col min="3" max="3" width="7.7109375" customWidth="1"/>
    <col min="4" max="4" width="5.42578125" customWidth="1"/>
    <col min="6" max="6" width="4.85546875" customWidth="1"/>
    <col min="7" max="7" width="8.42578125" customWidth="1"/>
    <col min="8" max="8" width="8.7109375" customWidth="1"/>
    <col min="9" max="9" width="5.42578125" customWidth="1"/>
    <col min="10" max="10" width="6.7109375" customWidth="1"/>
    <col min="11" max="11" width="8.42578125" style="113" customWidth="1"/>
    <col min="12" max="12" width="8.42578125" customWidth="1"/>
    <col min="13" max="13" width="8.5703125" customWidth="1"/>
    <col min="14" max="14" width="6.140625" customWidth="1"/>
    <col min="15" max="15" width="6.85546875" customWidth="1"/>
    <col min="16" max="16" width="8.5703125" style="113" customWidth="1"/>
    <col min="17" max="17" width="8.140625" customWidth="1"/>
    <col min="18" max="18" width="1.140625" hidden="1" customWidth="1"/>
  </cols>
  <sheetData>
    <row r="1" spans="1:17">
      <c r="A1" s="565" t="s">
        <v>210</v>
      </c>
      <c r="B1" s="566"/>
      <c r="C1" s="566"/>
      <c r="D1" s="566"/>
      <c r="E1" s="566"/>
      <c r="F1" s="566"/>
      <c r="G1" s="566"/>
      <c r="H1" s="566"/>
      <c r="I1" s="566"/>
      <c r="J1" s="566"/>
      <c r="K1" s="953"/>
      <c r="L1" s="566"/>
      <c r="M1" s="566"/>
      <c r="N1" s="566"/>
      <c r="O1" s="566"/>
      <c r="P1" s="953"/>
      <c r="Q1" s="566"/>
    </row>
    <row r="2" spans="1:17">
      <c r="A2" s="567" t="s">
        <v>211</v>
      </c>
      <c r="B2" s="566"/>
      <c r="C2" s="566"/>
      <c r="D2" s="566"/>
      <c r="E2" s="566"/>
      <c r="F2" s="566"/>
      <c r="G2" s="566"/>
      <c r="H2" s="566"/>
      <c r="I2" s="566"/>
      <c r="J2" s="566"/>
      <c r="K2" s="953"/>
      <c r="L2" s="566"/>
      <c r="M2" s="566"/>
      <c r="N2" s="566"/>
      <c r="O2" s="566"/>
      <c r="P2" s="980" t="str">
        <f>NDPL!Q1</f>
        <v>SEPTEMBER-2023</v>
      </c>
      <c r="Q2" s="980"/>
    </row>
    <row r="3" spans="1:17">
      <c r="A3" s="567" t="s">
        <v>401</v>
      </c>
      <c r="B3" s="566"/>
      <c r="C3" s="566"/>
      <c r="D3" s="566"/>
      <c r="E3" s="566"/>
      <c r="F3" s="566"/>
      <c r="G3" s="566"/>
      <c r="H3" s="566"/>
      <c r="I3" s="566"/>
      <c r="J3" s="566"/>
      <c r="K3" s="953"/>
      <c r="L3" s="566"/>
      <c r="M3" s="566"/>
      <c r="N3" s="566"/>
      <c r="O3" s="566"/>
      <c r="P3" s="953"/>
      <c r="Q3" s="566"/>
    </row>
    <row r="4" spans="1:17" ht="13.5" thickBot="1">
      <c r="A4" s="566"/>
      <c r="B4" s="566"/>
      <c r="C4" s="566"/>
      <c r="D4" s="566"/>
      <c r="E4" s="566"/>
      <c r="F4" s="566"/>
      <c r="G4" s="568"/>
      <c r="H4" s="568"/>
      <c r="I4" s="569" t="s">
        <v>348</v>
      </c>
      <c r="J4" s="568"/>
      <c r="K4" s="954"/>
      <c r="L4" s="568"/>
      <c r="M4" s="568"/>
      <c r="N4" s="569" t="s">
        <v>349</v>
      </c>
      <c r="O4" s="568"/>
      <c r="P4" s="954"/>
      <c r="Q4" s="566"/>
    </row>
    <row r="5" spans="1:17" s="612" customFormat="1" ht="46.5" thickTop="1" thickBot="1">
      <c r="A5" s="608" t="s">
        <v>8</v>
      </c>
      <c r="B5" s="610" t="s">
        <v>9</v>
      </c>
      <c r="C5" s="609" t="s">
        <v>1</v>
      </c>
      <c r="D5" s="609" t="s">
        <v>2</v>
      </c>
      <c r="E5" s="609" t="s">
        <v>3</v>
      </c>
      <c r="F5" s="609" t="s">
        <v>10</v>
      </c>
      <c r="G5" s="608" t="str">
        <f>NDPL!G5</f>
        <v>FINAL READING 30/09/2023</v>
      </c>
      <c r="H5" s="609" t="str">
        <f>NDPL!H5</f>
        <v>INTIAL READING 01/09/2023</v>
      </c>
      <c r="I5" s="609" t="s">
        <v>4</v>
      </c>
      <c r="J5" s="609" t="s">
        <v>5</v>
      </c>
      <c r="K5" s="955" t="s">
        <v>6</v>
      </c>
      <c r="L5" s="608" t="str">
        <f>NDPL!G5</f>
        <v>FINAL READING 30/09/2023</v>
      </c>
      <c r="M5" s="609" t="str">
        <f>NDPL!H5</f>
        <v>INTIAL READING 01/09/2023</v>
      </c>
      <c r="N5" s="609" t="s">
        <v>4</v>
      </c>
      <c r="O5" s="609" t="s">
        <v>5</v>
      </c>
      <c r="P5" s="955" t="s">
        <v>6</v>
      </c>
      <c r="Q5" s="611" t="s">
        <v>266</v>
      </c>
    </row>
    <row r="6" spans="1:17" ht="14.25" thickTop="1" thickBot="1">
      <c r="A6" s="566"/>
      <c r="B6" s="566"/>
      <c r="C6" s="566"/>
      <c r="D6" s="566"/>
      <c r="E6" s="566"/>
      <c r="F6" s="566"/>
      <c r="G6" s="566"/>
      <c r="H6" s="566"/>
      <c r="I6" s="566"/>
      <c r="J6" s="566"/>
      <c r="K6" s="953"/>
      <c r="L6" s="566"/>
      <c r="M6" s="566"/>
      <c r="N6" s="566"/>
      <c r="O6" s="566"/>
      <c r="P6" s="953"/>
      <c r="Q6" s="566"/>
    </row>
    <row r="7" spans="1:17" ht="13.5" thickTop="1">
      <c r="A7" s="570" t="s">
        <v>400</v>
      </c>
      <c r="B7" s="571"/>
      <c r="C7" s="572"/>
      <c r="D7" s="572"/>
      <c r="E7" s="572"/>
      <c r="F7" s="824"/>
      <c r="G7" s="573"/>
      <c r="H7" s="574"/>
      <c r="I7" s="574"/>
      <c r="J7" s="574"/>
      <c r="K7" s="956"/>
      <c r="L7" s="575"/>
      <c r="M7" s="572"/>
      <c r="N7" s="574"/>
      <c r="O7" s="574"/>
      <c r="P7" s="959"/>
      <c r="Q7" s="576"/>
    </row>
    <row r="8" spans="1:17">
      <c r="A8" s="577" t="s">
        <v>193</v>
      </c>
      <c r="B8" s="568"/>
      <c r="C8" s="568"/>
      <c r="D8" s="568"/>
      <c r="E8" s="568"/>
      <c r="F8" s="825"/>
      <c r="G8" s="578"/>
      <c r="H8" s="579"/>
      <c r="I8" s="580"/>
      <c r="J8" s="580"/>
      <c r="K8" s="907"/>
      <c r="L8" s="581"/>
      <c r="M8" s="580"/>
      <c r="N8" s="580"/>
      <c r="O8" s="580"/>
      <c r="P8" s="914"/>
      <c r="Q8" s="403"/>
    </row>
    <row r="9" spans="1:17">
      <c r="A9" s="582" t="s">
        <v>402</v>
      </c>
      <c r="B9" s="568"/>
      <c r="C9" s="568"/>
      <c r="D9" s="568"/>
      <c r="E9" s="568"/>
      <c r="F9" s="825"/>
      <c r="G9" s="578"/>
      <c r="H9" s="579"/>
      <c r="I9" s="580"/>
      <c r="J9" s="580"/>
      <c r="K9" s="907"/>
      <c r="L9" s="581"/>
      <c r="M9" s="580"/>
      <c r="N9" s="580"/>
      <c r="O9" s="580"/>
      <c r="P9" s="914"/>
      <c r="Q9" s="403"/>
    </row>
    <row r="10" spans="1:17" s="378" customFormat="1">
      <c r="A10" s="583">
        <v>1</v>
      </c>
      <c r="B10" s="623" t="s">
        <v>423</v>
      </c>
      <c r="C10" s="807">
        <v>4864952</v>
      </c>
      <c r="D10" s="808" t="s">
        <v>12</v>
      </c>
      <c r="E10" s="607" t="s">
        <v>301</v>
      </c>
      <c r="F10" s="822">
        <v>625</v>
      </c>
      <c r="G10" s="583">
        <v>991994</v>
      </c>
      <c r="H10" s="50">
        <v>991994</v>
      </c>
      <c r="I10" s="50">
        <f>G10-H10</f>
        <v>0</v>
      </c>
      <c r="J10" s="50">
        <f>$F10*I10</f>
        <v>0</v>
      </c>
      <c r="K10" s="957">
        <f>J10/1000000</f>
        <v>0</v>
      </c>
      <c r="L10" s="583">
        <v>1280</v>
      </c>
      <c r="M10" s="50">
        <v>954</v>
      </c>
      <c r="N10" s="50">
        <f>L10-M10</f>
        <v>326</v>
      </c>
      <c r="O10" s="50">
        <f>$F10*N10</f>
        <v>203750</v>
      </c>
      <c r="P10" s="957">
        <f>O10/1000000</f>
        <v>0.20374999999999999</v>
      </c>
      <c r="Q10" s="403"/>
    </row>
    <row r="11" spans="1:17" s="378" customFormat="1">
      <c r="A11" s="583">
        <v>2</v>
      </c>
      <c r="B11" s="623" t="s">
        <v>424</v>
      </c>
      <c r="C11" s="807">
        <v>4865039</v>
      </c>
      <c r="D11" s="808" t="s">
        <v>12</v>
      </c>
      <c r="E11" s="607" t="s">
        <v>301</v>
      </c>
      <c r="F11" s="822">
        <v>500</v>
      </c>
      <c r="G11" s="583">
        <v>999719</v>
      </c>
      <c r="H11" s="50">
        <v>999719</v>
      </c>
      <c r="I11" s="50">
        <f>G11-H11</f>
        <v>0</v>
      </c>
      <c r="J11" s="50">
        <f>$F11*I11</f>
        <v>0</v>
      </c>
      <c r="K11" s="957">
        <f>J11/1000000</f>
        <v>0</v>
      </c>
      <c r="L11" s="583">
        <v>736</v>
      </c>
      <c r="M11" s="50">
        <v>750</v>
      </c>
      <c r="N11" s="50">
        <f>L11-M11</f>
        <v>-14</v>
      </c>
      <c r="O11" s="50">
        <f>$F11*N11</f>
        <v>-7000</v>
      </c>
      <c r="P11" s="957">
        <f>O11/1000000</f>
        <v>-7.0000000000000001E-3</v>
      </c>
      <c r="Q11" s="403"/>
    </row>
    <row r="12" spans="1:17">
      <c r="A12" s="577" t="s">
        <v>110</v>
      </c>
      <c r="B12" s="577"/>
      <c r="C12" s="807"/>
      <c r="D12" s="808"/>
      <c r="E12" s="607"/>
      <c r="F12" s="822"/>
      <c r="G12" s="583"/>
      <c r="H12" s="50"/>
      <c r="I12" s="50"/>
      <c r="J12" s="50"/>
      <c r="K12" s="957"/>
      <c r="L12" s="583"/>
      <c r="M12" s="50"/>
      <c r="N12" s="50"/>
      <c r="O12" s="50"/>
      <c r="P12" s="957"/>
      <c r="Q12" s="403"/>
    </row>
    <row r="13" spans="1:17" s="378" customFormat="1">
      <c r="A13" s="583">
        <v>1</v>
      </c>
      <c r="B13" s="623" t="s">
        <v>423</v>
      </c>
      <c r="C13" s="807">
        <v>4864994</v>
      </c>
      <c r="D13" s="808" t="s">
        <v>12</v>
      </c>
      <c r="E13" s="607" t="s">
        <v>301</v>
      </c>
      <c r="F13" s="822">
        <v>800</v>
      </c>
      <c r="G13" s="583">
        <v>1821</v>
      </c>
      <c r="H13" s="50">
        <v>1816</v>
      </c>
      <c r="I13" s="50">
        <f>G13-H13</f>
        <v>5</v>
      </c>
      <c r="J13" s="50">
        <f>$F13*I13</f>
        <v>4000</v>
      </c>
      <c r="K13" s="957">
        <f>J13/1000000</f>
        <v>4.0000000000000001E-3</v>
      </c>
      <c r="L13" s="583">
        <v>1582</v>
      </c>
      <c r="M13" s="50">
        <v>1321</v>
      </c>
      <c r="N13" s="50">
        <f>L13-M13</f>
        <v>261</v>
      </c>
      <c r="O13" s="50">
        <f>$F13*N13</f>
        <v>208800</v>
      </c>
      <c r="P13" s="957">
        <f>O13/1000000</f>
        <v>0.20880000000000001</v>
      </c>
      <c r="Q13" s="679"/>
    </row>
    <row r="14" spans="1:17" s="378" customFormat="1">
      <c r="A14" s="577" t="s">
        <v>439</v>
      </c>
      <c r="B14" s="577"/>
      <c r="C14" s="807"/>
      <c r="D14" s="808"/>
      <c r="E14" s="607"/>
      <c r="F14" s="822"/>
      <c r="G14" s="583"/>
      <c r="H14" s="50"/>
      <c r="I14" s="50"/>
      <c r="J14" s="50"/>
      <c r="K14" s="957"/>
      <c r="L14" s="583"/>
      <c r="M14" s="50"/>
      <c r="N14" s="50"/>
      <c r="O14" s="50"/>
      <c r="P14" s="957"/>
      <c r="Q14" s="403"/>
    </row>
    <row r="15" spans="1:17" s="378" customFormat="1">
      <c r="A15" s="583">
        <v>1</v>
      </c>
      <c r="B15" s="623" t="s">
        <v>430</v>
      </c>
      <c r="C15" s="948" t="s">
        <v>438</v>
      </c>
      <c r="D15" s="808" t="s">
        <v>436</v>
      </c>
      <c r="E15" s="607" t="s">
        <v>301</v>
      </c>
      <c r="F15" s="822">
        <v>1</v>
      </c>
      <c r="G15" s="583">
        <v>87860</v>
      </c>
      <c r="H15" s="50">
        <v>87270</v>
      </c>
      <c r="I15" s="50">
        <f t="shared" ref="I15:I22" si="0">G15-H15</f>
        <v>590</v>
      </c>
      <c r="J15" s="50">
        <f t="shared" ref="J15:J22" si="1">$F15*I15</f>
        <v>590</v>
      </c>
      <c r="K15" s="957">
        <f t="shared" ref="K15:K22" si="2">J15/1000000</f>
        <v>5.9000000000000003E-4</v>
      </c>
      <c r="L15" s="583">
        <v>397500</v>
      </c>
      <c r="M15" s="50">
        <v>389400</v>
      </c>
      <c r="N15" s="50">
        <f t="shared" ref="N15:N22" si="3">L15-M15</f>
        <v>8100</v>
      </c>
      <c r="O15" s="50">
        <f t="shared" ref="O15:O22" si="4">$F15*N15</f>
        <v>8100</v>
      </c>
      <c r="P15" s="957">
        <f t="shared" ref="P15:P22" si="5">O15/1000000</f>
        <v>8.0999999999999996E-3</v>
      </c>
      <c r="Q15" s="769"/>
    </row>
    <row r="16" spans="1:17" s="378" customFormat="1">
      <c r="A16" s="583">
        <v>2</v>
      </c>
      <c r="B16" s="623" t="s">
        <v>431</v>
      </c>
      <c r="C16" s="948" t="s">
        <v>435</v>
      </c>
      <c r="D16" s="808" t="s">
        <v>436</v>
      </c>
      <c r="E16" s="607" t="s">
        <v>301</v>
      </c>
      <c r="F16" s="822">
        <v>1</v>
      </c>
      <c r="G16" s="583">
        <v>53830</v>
      </c>
      <c r="H16" s="50">
        <v>50680</v>
      </c>
      <c r="I16" s="50">
        <f t="shared" si="0"/>
        <v>3150</v>
      </c>
      <c r="J16" s="50">
        <f t="shared" si="1"/>
        <v>3150</v>
      </c>
      <c r="K16" s="957">
        <f t="shared" si="2"/>
        <v>3.15E-3</v>
      </c>
      <c r="L16" s="583">
        <v>634049</v>
      </c>
      <c r="M16" s="50">
        <v>626889</v>
      </c>
      <c r="N16" s="50">
        <f t="shared" si="3"/>
        <v>7160</v>
      </c>
      <c r="O16" s="50">
        <f t="shared" si="4"/>
        <v>7160</v>
      </c>
      <c r="P16" s="957">
        <f t="shared" si="5"/>
        <v>7.1599999999999997E-3</v>
      </c>
      <c r="Q16" s="769"/>
    </row>
    <row r="17" spans="1:18" s="378" customFormat="1">
      <c r="A17" s="583">
        <v>3</v>
      </c>
      <c r="B17" s="623" t="s">
        <v>432</v>
      </c>
      <c r="C17" s="948" t="s">
        <v>437</v>
      </c>
      <c r="D17" s="808" t="s">
        <v>436</v>
      </c>
      <c r="E17" s="607" t="s">
        <v>301</v>
      </c>
      <c r="F17" s="822">
        <v>1</v>
      </c>
      <c r="G17" s="583">
        <v>324400</v>
      </c>
      <c r="H17" s="50">
        <v>308700</v>
      </c>
      <c r="I17" s="50">
        <f t="shared" si="0"/>
        <v>15700</v>
      </c>
      <c r="J17" s="50">
        <f t="shared" si="1"/>
        <v>15700</v>
      </c>
      <c r="K17" s="957">
        <f t="shared" si="2"/>
        <v>1.5699999999999999E-2</v>
      </c>
      <c r="L17" s="583">
        <v>2143800</v>
      </c>
      <c r="M17" s="50">
        <v>2113799</v>
      </c>
      <c r="N17" s="50">
        <f t="shared" si="3"/>
        <v>30001</v>
      </c>
      <c r="O17" s="50">
        <f t="shared" si="4"/>
        <v>30001</v>
      </c>
      <c r="P17" s="957">
        <f t="shared" si="5"/>
        <v>3.0001E-2</v>
      </c>
      <c r="Q17" s="769"/>
    </row>
    <row r="18" spans="1:18" s="378" customFormat="1">
      <c r="A18" s="583">
        <v>4</v>
      </c>
      <c r="B18" s="623" t="s">
        <v>485</v>
      </c>
      <c r="C18" s="948" t="s">
        <v>486</v>
      </c>
      <c r="D18" s="808" t="s">
        <v>436</v>
      </c>
      <c r="E18" s="607" t="s">
        <v>301</v>
      </c>
      <c r="F18" s="822">
        <v>1200</v>
      </c>
      <c r="G18" s="583">
        <v>22.02</v>
      </c>
      <c r="H18" s="50">
        <v>20.5</v>
      </c>
      <c r="I18" s="50">
        <f t="shared" si="0"/>
        <v>1.5199999999999996</v>
      </c>
      <c r="J18" s="50">
        <f t="shared" si="1"/>
        <v>1823.9999999999995</v>
      </c>
      <c r="K18" s="957">
        <f t="shared" si="2"/>
        <v>1.8239999999999994E-3</v>
      </c>
      <c r="L18" s="583">
        <v>33.82</v>
      </c>
      <c r="M18" s="50">
        <v>27.05</v>
      </c>
      <c r="N18" s="50">
        <f t="shared" si="3"/>
        <v>6.77</v>
      </c>
      <c r="O18" s="50">
        <f t="shared" si="4"/>
        <v>8123.9999999999991</v>
      </c>
      <c r="P18" s="957">
        <f t="shared" si="5"/>
        <v>8.1239999999999993E-3</v>
      </c>
      <c r="Q18" s="769"/>
    </row>
    <row r="19" spans="1:18" s="378" customFormat="1">
      <c r="A19" s="583">
        <v>5</v>
      </c>
      <c r="B19" s="623" t="s">
        <v>487</v>
      </c>
      <c r="C19" s="948" t="s">
        <v>488</v>
      </c>
      <c r="D19" s="808" t="s">
        <v>436</v>
      </c>
      <c r="E19" s="607" t="s">
        <v>301</v>
      </c>
      <c r="F19" s="822">
        <v>1200</v>
      </c>
      <c r="G19" s="583">
        <v>1.17</v>
      </c>
      <c r="H19" s="50">
        <v>0.52</v>
      </c>
      <c r="I19" s="50">
        <f t="shared" si="0"/>
        <v>0.64999999999999991</v>
      </c>
      <c r="J19" s="50">
        <f t="shared" si="1"/>
        <v>779.99999999999989</v>
      </c>
      <c r="K19" s="957">
        <f t="shared" si="2"/>
        <v>7.7999999999999988E-4</v>
      </c>
      <c r="L19" s="583">
        <v>104.59</v>
      </c>
      <c r="M19" s="50">
        <v>85.56</v>
      </c>
      <c r="N19" s="50">
        <f t="shared" si="3"/>
        <v>19.03</v>
      </c>
      <c r="O19" s="50">
        <f t="shared" si="4"/>
        <v>22836</v>
      </c>
      <c r="P19" s="957">
        <f t="shared" si="5"/>
        <v>2.2835999999999999E-2</v>
      </c>
      <c r="Q19" s="769"/>
    </row>
    <row r="20" spans="1:18" s="378" customFormat="1">
      <c r="A20" s="583">
        <v>6</v>
      </c>
      <c r="B20" s="623" t="s">
        <v>489</v>
      </c>
      <c r="C20" s="948" t="s">
        <v>490</v>
      </c>
      <c r="D20" s="808" t="s">
        <v>436</v>
      </c>
      <c r="E20" s="607" t="s">
        <v>301</v>
      </c>
      <c r="F20" s="822">
        <v>1200</v>
      </c>
      <c r="G20" s="583">
        <v>2.15</v>
      </c>
      <c r="H20" s="50">
        <v>0.39</v>
      </c>
      <c r="I20" s="50">
        <f t="shared" si="0"/>
        <v>1.7599999999999998</v>
      </c>
      <c r="J20" s="50">
        <f t="shared" si="1"/>
        <v>2111.9999999999995</v>
      </c>
      <c r="K20" s="957">
        <f t="shared" si="2"/>
        <v>2.1119999999999997E-3</v>
      </c>
      <c r="L20" s="583">
        <v>34.299999999999997</v>
      </c>
      <c r="M20" s="50">
        <v>32.479999999999997</v>
      </c>
      <c r="N20" s="50">
        <f t="shared" si="3"/>
        <v>1.8200000000000003</v>
      </c>
      <c r="O20" s="50">
        <f t="shared" si="4"/>
        <v>2184.0000000000005</v>
      </c>
      <c r="P20" s="957">
        <f t="shared" si="5"/>
        <v>2.1840000000000006E-3</v>
      </c>
      <c r="Q20" s="769"/>
    </row>
    <row r="21" spans="1:18" s="378" customFormat="1">
      <c r="A21" s="583">
        <v>7</v>
      </c>
      <c r="B21" s="623" t="s">
        <v>491</v>
      </c>
      <c r="C21" s="948" t="s">
        <v>492</v>
      </c>
      <c r="D21" s="808" t="s">
        <v>436</v>
      </c>
      <c r="E21" s="607" t="s">
        <v>301</v>
      </c>
      <c r="F21" s="822">
        <v>1200</v>
      </c>
      <c r="G21" s="583">
        <v>0.91</v>
      </c>
      <c r="H21" s="50">
        <v>0.91</v>
      </c>
      <c r="I21" s="50">
        <f t="shared" si="0"/>
        <v>0</v>
      </c>
      <c r="J21" s="50">
        <f t="shared" si="1"/>
        <v>0</v>
      </c>
      <c r="K21" s="957">
        <f t="shared" si="2"/>
        <v>0</v>
      </c>
      <c r="L21" s="583">
        <v>44.5</v>
      </c>
      <c r="M21" s="50">
        <v>38.869999999999997</v>
      </c>
      <c r="N21" s="50">
        <f t="shared" si="3"/>
        <v>5.6300000000000026</v>
      </c>
      <c r="O21" s="50">
        <f t="shared" si="4"/>
        <v>6756.0000000000027</v>
      </c>
      <c r="P21" s="957">
        <f t="shared" si="5"/>
        <v>6.7560000000000025E-3</v>
      </c>
      <c r="Q21" s="769"/>
    </row>
    <row r="22" spans="1:18" s="378" customFormat="1">
      <c r="A22" s="583">
        <v>8</v>
      </c>
      <c r="B22" s="623" t="s">
        <v>493</v>
      </c>
      <c r="C22" s="948" t="s">
        <v>499</v>
      </c>
      <c r="D22" s="808" t="s">
        <v>436</v>
      </c>
      <c r="E22" s="607" t="s">
        <v>301</v>
      </c>
      <c r="F22" s="822">
        <v>3000</v>
      </c>
      <c r="G22" s="583">
        <v>0</v>
      </c>
      <c r="H22" s="50">
        <v>0</v>
      </c>
      <c r="I22" s="50">
        <f t="shared" si="0"/>
        <v>0</v>
      </c>
      <c r="J22" s="50">
        <f t="shared" si="1"/>
        <v>0</v>
      </c>
      <c r="K22" s="957">
        <f t="shared" si="2"/>
        <v>0</v>
      </c>
      <c r="L22" s="583">
        <v>18.52</v>
      </c>
      <c r="M22" s="50">
        <v>13.38</v>
      </c>
      <c r="N22" s="50">
        <f t="shared" si="3"/>
        <v>5.1399999999999988</v>
      </c>
      <c r="O22" s="50">
        <f t="shared" si="4"/>
        <v>15419.999999999996</v>
      </c>
      <c r="P22" s="957">
        <f t="shared" si="5"/>
        <v>1.5419999999999996E-2</v>
      </c>
      <c r="Q22" s="769"/>
    </row>
    <row r="23" spans="1:18" s="378" customFormat="1">
      <c r="A23" s="978" t="s">
        <v>495</v>
      </c>
      <c r="B23" s="981"/>
      <c r="C23" s="981"/>
      <c r="D23" s="808"/>
      <c r="E23" s="607"/>
      <c r="F23" s="822"/>
      <c r="G23" s="583"/>
      <c r="H23" s="50"/>
      <c r="I23" s="50"/>
      <c r="J23" s="50"/>
      <c r="K23" s="957"/>
      <c r="L23" s="583"/>
      <c r="M23" s="50"/>
      <c r="N23" s="50"/>
      <c r="O23" s="50"/>
      <c r="P23" s="957"/>
      <c r="Q23" s="769"/>
    </row>
    <row r="24" spans="1:18" s="412" customFormat="1" ht="22.5">
      <c r="A24" s="581">
        <v>9</v>
      </c>
      <c r="B24" s="949" t="s">
        <v>496</v>
      </c>
      <c r="C24" s="950" t="s">
        <v>497</v>
      </c>
      <c r="D24" s="72" t="s">
        <v>436</v>
      </c>
      <c r="E24" s="607" t="s">
        <v>301</v>
      </c>
      <c r="F24" s="951">
        <v>600</v>
      </c>
      <c r="G24" s="581">
        <v>0.12</v>
      </c>
      <c r="H24" s="580">
        <v>0.12</v>
      </c>
      <c r="I24" s="580">
        <f>G24-H24</f>
        <v>0</v>
      </c>
      <c r="J24" s="580">
        <f>$F24*I24</f>
        <v>0</v>
      </c>
      <c r="K24" s="907">
        <f>J24/1000000</f>
        <v>0</v>
      </c>
      <c r="L24" s="581">
        <v>41.21</v>
      </c>
      <c r="M24" s="580">
        <v>32.64</v>
      </c>
      <c r="N24" s="580">
        <f>L24-M24</f>
        <v>8.57</v>
      </c>
      <c r="O24" s="580">
        <f>$F24*N24</f>
        <v>5142</v>
      </c>
      <c r="P24" s="907">
        <f>O24/1000000</f>
        <v>5.1419999999999999E-3</v>
      </c>
      <c r="Q24" s="823"/>
    </row>
    <row r="25" spans="1:18" s="412" customFormat="1" ht="24">
      <c r="A25" s="581">
        <v>10</v>
      </c>
      <c r="B25" s="952" t="s">
        <v>500</v>
      </c>
      <c r="C25" s="950" t="s">
        <v>494</v>
      </c>
      <c r="D25" s="72" t="s">
        <v>436</v>
      </c>
      <c r="E25" s="607" t="s">
        <v>301</v>
      </c>
      <c r="F25" s="951">
        <v>3000</v>
      </c>
      <c r="G25" s="581">
        <v>0.19</v>
      </c>
      <c r="H25" s="580">
        <v>0.19</v>
      </c>
      <c r="I25" s="580">
        <f>G25-H25</f>
        <v>0</v>
      </c>
      <c r="J25" s="580">
        <f>$F25*I25</f>
        <v>0</v>
      </c>
      <c r="K25" s="907">
        <f>J25/1000000</f>
        <v>0</v>
      </c>
      <c r="L25" s="581">
        <v>20.6</v>
      </c>
      <c r="M25" s="580">
        <v>12.42</v>
      </c>
      <c r="N25" s="580">
        <f>L25-M25</f>
        <v>8.1800000000000015</v>
      </c>
      <c r="O25" s="580">
        <f>$F25*N25</f>
        <v>24540.000000000004</v>
      </c>
      <c r="P25" s="907">
        <f>O25/1000000</f>
        <v>2.4540000000000003E-2</v>
      </c>
      <c r="Q25" s="823"/>
    </row>
    <row r="26" spans="1:18" s="378" customFormat="1" ht="15">
      <c r="A26" s="583"/>
      <c r="B26" s="623"/>
      <c r="C26" s="807"/>
      <c r="D26" s="808"/>
      <c r="E26" s="607"/>
      <c r="F26" s="822"/>
      <c r="G26" s="290"/>
      <c r="H26" s="291"/>
      <c r="I26" s="580"/>
      <c r="J26" s="580"/>
      <c r="K26" s="907"/>
      <c r="L26" s="290"/>
      <c r="M26" s="291"/>
      <c r="N26" s="580"/>
      <c r="O26" s="580"/>
      <c r="P26" s="914"/>
      <c r="Q26" s="403"/>
    </row>
    <row r="27" spans="1:18" s="17" customFormat="1" ht="13.5" thickBot="1">
      <c r="A27" s="584"/>
      <c r="B27" s="585" t="s">
        <v>204</v>
      </c>
      <c r="C27" s="586"/>
      <c r="D27" s="587"/>
      <c r="E27" s="586"/>
      <c r="F27" s="826"/>
      <c r="G27" s="588"/>
      <c r="H27" s="589"/>
      <c r="I27" s="589"/>
      <c r="J27" s="589"/>
      <c r="K27" s="958">
        <f>SUM(K10:K26)</f>
        <v>2.8155999999999997E-2</v>
      </c>
      <c r="L27" s="588"/>
      <c r="M27" s="589"/>
      <c r="N27" s="589"/>
      <c r="O27" s="589"/>
      <c r="P27" s="958">
        <f>SUM(P10:P26)</f>
        <v>0.53581299999999998</v>
      </c>
      <c r="Q27" s="590"/>
      <c r="R27"/>
    </row>
    <row r="29" spans="1:18">
      <c r="A29" s="96" t="s">
        <v>284</v>
      </c>
      <c r="B29" s="96"/>
      <c r="C29" s="96"/>
      <c r="D29" s="96"/>
      <c r="E29" s="96"/>
      <c r="F29" s="96"/>
      <c r="G29" s="96"/>
      <c r="H29" s="96"/>
      <c r="I29" s="96"/>
      <c r="J29" s="96"/>
      <c r="K29" s="111">
        <f>'STEPPED UP GENCO'!K76</f>
        <v>3.5861492999999999E-3</v>
      </c>
      <c r="P29" s="111">
        <f>'STEPPED UP GENCO'!P76</f>
        <v>0</v>
      </c>
    </row>
    <row r="30" spans="1:18">
      <c r="A30" s="96"/>
      <c r="B30" s="96"/>
      <c r="C30" s="96"/>
      <c r="D30" s="96"/>
      <c r="E30" s="96"/>
      <c r="F30" s="96"/>
      <c r="G30" s="96"/>
      <c r="H30" s="96"/>
      <c r="I30" s="96"/>
      <c r="J30" s="96"/>
    </row>
    <row r="31" spans="1:18">
      <c r="A31" s="96" t="s">
        <v>429</v>
      </c>
      <c r="B31" s="96"/>
      <c r="C31" s="96"/>
      <c r="D31" s="96"/>
      <c r="E31" s="96"/>
      <c r="F31" s="96"/>
      <c r="G31" s="96"/>
      <c r="H31" s="96"/>
      <c r="I31" s="96"/>
      <c r="J31" s="96"/>
      <c r="K31" s="111">
        <f>SUM(K27:K29)</f>
        <v>3.1742149299999994E-2</v>
      </c>
      <c r="P31" s="111">
        <f>SUM(P27:P29)</f>
        <v>0.53581299999999998</v>
      </c>
    </row>
  </sheetData>
  <mergeCells count="2">
    <mergeCell ref="P2:Q2"/>
    <mergeCell ref="A23:C23"/>
  </mergeCells>
  <phoneticPr fontId="82" type="noConversion"/>
  <pageMargins left="0.74803149606299213" right="0.74803149606299213" top="0.98425196850393704" bottom="0.98425196850393704" header="0.51181102362204722" footer="0.51181102362204722"/>
  <pageSetup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Q44"/>
  <sheetViews>
    <sheetView view="pageBreakPreview" topLeftCell="A8" zoomScale="67" zoomScaleNormal="85" zoomScaleSheetLayoutView="67" workbookViewId="0">
      <selection activeCell="P44" sqref="P44"/>
    </sheetView>
  </sheetViews>
  <sheetFormatPr defaultRowHeight="12.75"/>
  <cols>
    <col min="1" max="1" width="5.140625" style="378" customWidth="1"/>
    <col min="2" max="2" width="36.85546875" style="378" customWidth="1"/>
    <col min="3" max="3" width="14.85546875" style="378" bestFit="1" customWidth="1"/>
    <col min="4" max="4" width="9.85546875" style="378" customWidth="1"/>
    <col min="5" max="5" width="16.85546875" style="378" customWidth="1"/>
    <col min="6" max="6" width="11.42578125" style="378" customWidth="1"/>
    <col min="7" max="7" width="13.42578125" style="378" customWidth="1"/>
    <col min="8" max="8" width="13.85546875" style="378" customWidth="1"/>
    <col min="9" max="9" width="11" style="378" customWidth="1"/>
    <col min="10" max="10" width="11.28515625" style="378" customWidth="1"/>
    <col min="11" max="11" width="15.28515625" style="547" customWidth="1"/>
    <col min="12" max="12" width="14" style="378" customWidth="1"/>
    <col min="13" max="13" width="13" style="378" customWidth="1"/>
    <col min="14" max="14" width="11.140625" style="378" customWidth="1"/>
    <col min="15" max="15" width="13" style="378" customWidth="1"/>
    <col min="16" max="16" width="14.7109375" style="547" customWidth="1"/>
    <col min="17" max="17" width="20" style="378" customWidth="1"/>
    <col min="18" max="16384" width="9.140625" style="378"/>
  </cols>
  <sheetData>
    <row r="1" spans="1:17" ht="26.25">
      <c r="A1" s="1" t="s">
        <v>210</v>
      </c>
    </row>
    <row r="2" spans="1:17" ht="16.5" customHeight="1">
      <c r="A2" s="260" t="s">
        <v>211</v>
      </c>
      <c r="P2" s="972" t="str">
        <f>NDPL!Q1</f>
        <v>SEPTEMBER-2023</v>
      </c>
      <c r="Q2" s="544"/>
    </row>
    <row r="3" spans="1:17" ht="23.25">
      <c r="A3" s="156" t="s">
        <v>255</v>
      </c>
      <c r="H3" s="437"/>
    </row>
    <row r="4" spans="1:17" ht="24" thickBot="1">
      <c r="A4" s="3"/>
      <c r="G4" s="405"/>
      <c r="H4" s="405"/>
      <c r="I4" s="41" t="s">
        <v>348</v>
      </c>
      <c r="J4" s="405"/>
      <c r="K4" s="848"/>
      <c r="L4" s="405"/>
      <c r="M4" s="405"/>
      <c r="N4" s="41" t="s">
        <v>349</v>
      </c>
      <c r="O4" s="405"/>
      <c r="P4" s="848"/>
    </row>
    <row r="5" spans="1:17" ht="43.5" customHeight="1" thickTop="1" thickBot="1">
      <c r="A5" s="438" t="s">
        <v>8</v>
      </c>
      <c r="B5" s="422" t="s">
        <v>9</v>
      </c>
      <c r="C5" s="423" t="s">
        <v>1</v>
      </c>
      <c r="D5" s="423" t="s">
        <v>2</v>
      </c>
      <c r="E5" s="423" t="s">
        <v>3</v>
      </c>
      <c r="F5" s="423" t="s">
        <v>10</v>
      </c>
      <c r="G5" s="421" t="str">
        <f>NDPL!G5</f>
        <v>FINAL READING 30/09/2023</v>
      </c>
      <c r="H5" s="423" t="str">
        <f>NDPL!H5</f>
        <v>INTIAL READING 01/09/2023</v>
      </c>
      <c r="I5" s="423" t="s">
        <v>4</v>
      </c>
      <c r="J5" s="423" t="s">
        <v>5</v>
      </c>
      <c r="K5" s="838" t="s">
        <v>6</v>
      </c>
      <c r="L5" s="421" t="str">
        <f>NDPL!G5</f>
        <v>FINAL READING 30/09/2023</v>
      </c>
      <c r="M5" s="423" t="str">
        <f>NDPL!H5</f>
        <v>INTIAL READING 01/09/2023</v>
      </c>
      <c r="N5" s="423" t="s">
        <v>4</v>
      </c>
      <c r="O5" s="423" t="s">
        <v>5</v>
      </c>
      <c r="P5" s="838" t="s">
        <v>6</v>
      </c>
      <c r="Q5" s="439" t="s">
        <v>266</v>
      </c>
    </row>
    <row r="6" spans="1:17" ht="14.25" thickTop="1" thickBot="1"/>
    <row r="7" spans="1:17" ht="20.100000000000001" customHeight="1" thickTop="1">
      <c r="A7" s="248"/>
      <c r="B7" s="249" t="s">
        <v>225</v>
      </c>
      <c r="C7" s="250"/>
      <c r="D7" s="250"/>
      <c r="E7" s="250"/>
      <c r="F7" s="251"/>
      <c r="G7" s="86"/>
      <c r="H7" s="82"/>
      <c r="I7" s="82"/>
      <c r="J7" s="82"/>
      <c r="K7" s="970"/>
      <c r="L7" s="87"/>
      <c r="M7" s="387"/>
      <c r="N7" s="387"/>
      <c r="O7" s="387"/>
      <c r="P7" s="874"/>
      <c r="Q7" s="443"/>
    </row>
    <row r="8" spans="1:17" ht="19.5" customHeight="1">
      <c r="A8" s="229"/>
      <c r="B8" s="252" t="s">
        <v>226</v>
      </c>
      <c r="C8" s="253"/>
      <c r="D8" s="253"/>
      <c r="E8" s="253"/>
      <c r="F8" s="254"/>
      <c r="G8" s="34"/>
      <c r="H8" s="39"/>
      <c r="I8" s="39"/>
      <c r="J8" s="39"/>
      <c r="K8" s="971"/>
      <c r="L8" s="88"/>
      <c r="M8" s="405"/>
      <c r="N8" s="405"/>
      <c r="O8" s="405"/>
      <c r="P8" s="973"/>
      <c r="Q8" s="382"/>
    </row>
    <row r="9" spans="1:17" ht="20.100000000000001" customHeight="1">
      <c r="A9" s="229">
        <v>1</v>
      </c>
      <c r="B9" s="255" t="s">
        <v>227</v>
      </c>
      <c r="C9" s="253">
        <v>4865155</v>
      </c>
      <c r="D9" s="239" t="s">
        <v>12</v>
      </c>
      <c r="E9" s="85" t="s">
        <v>301</v>
      </c>
      <c r="F9" s="254">
        <v>500</v>
      </c>
      <c r="G9" s="290">
        <v>993092</v>
      </c>
      <c r="H9" s="291">
        <v>993144</v>
      </c>
      <c r="I9" s="274">
        <f>G9-H9</f>
        <v>-52</v>
      </c>
      <c r="J9" s="274">
        <f>$F9*I9</f>
        <v>-26000</v>
      </c>
      <c r="K9" s="846">
        <f>J9/1000000</f>
        <v>-2.5999999999999999E-2</v>
      </c>
      <c r="L9" s="290">
        <v>999251</v>
      </c>
      <c r="M9" s="291">
        <v>999258</v>
      </c>
      <c r="N9" s="274">
        <f>L9-M9</f>
        <v>-7</v>
      </c>
      <c r="O9" s="274">
        <f>$F9*N9</f>
        <v>-3500</v>
      </c>
      <c r="P9" s="846">
        <f>O9/1000000</f>
        <v>-3.5000000000000001E-3</v>
      </c>
      <c r="Q9" s="390"/>
    </row>
    <row r="10" spans="1:17" ht="20.100000000000001" customHeight="1">
      <c r="A10" s="229">
        <v>2</v>
      </c>
      <c r="B10" s="255" t="s">
        <v>228</v>
      </c>
      <c r="C10" s="253">
        <v>4864794</v>
      </c>
      <c r="D10" s="239" t="s">
        <v>12</v>
      </c>
      <c r="E10" s="85" t="s">
        <v>301</v>
      </c>
      <c r="F10" s="254">
        <v>100</v>
      </c>
      <c r="G10" s="290">
        <v>18596</v>
      </c>
      <c r="H10" s="291">
        <v>18477</v>
      </c>
      <c r="I10" s="274">
        <f>G10-H10</f>
        <v>119</v>
      </c>
      <c r="J10" s="274">
        <f>$F10*I10</f>
        <v>11900</v>
      </c>
      <c r="K10" s="846">
        <f>J10/1000000</f>
        <v>1.1900000000000001E-2</v>
      </c>
      <c r="L10" s="290">
        <v>986609</v>
      </c>
      <c r="M10" s="291">
        <v>986601</v>
      </c>
      <c r="N10" s="274">
        <f>L10-M10</f>
        <v>8</v>
      </c>
      <c r="O10" s="274">
        <f>$F10*N10</f>
        <v>800</v>
      </c>
      <c r="P10" s="846">
        <f>O10/1000000</f>
        <v>8.0000000000000004E-4</v>
      </c>
      <c r="Q10" s="382"/>
    </row>
    <row r="11" spans="1:17" ht="20.100000000000001" customHeight="1">
      <c r="A11" s="229">
        <v>3</v>
      </c>
      <c r="B11" s="255" t="s">
        <v>229</v>
      </c>
      <c r="C11" s="253">
        <v>4865100</v>
      </c>
      <c r="D11" s="239" t="s">
        <v>12</v>
      </c>
      <c r="E11" s="85" t="s">
        <v>301</v>
      </c>
      <c r="F11" s="254">
        <v>833.33299999999997</v>
      </c>
      <c r="G11" s="290">
        <v>389</v>
      </c>
      <c r="H11" s="291">
        <v>391</v>
      </c>
      <c r="I11" s="274">
        <f>G11-H11</f>
        <v>-2</v>
      </c>
      <c r="J11" s="274">
        <f>$F11*I11</f>
        <v>-1666.6659999999999</v>
      </c>
      <c r="K11" s="846">
        <f>J11/1000000</f>
        <v>-1.666666E-3</v>
      </c>
      <c r="L11" s="290">
        <v>289</v>
      </c>
      <c r="M11" s="291">
        <v>252</v>
      </c>
      <c r="N11" s="274">
        <f>L11-M11</f>
        <v>37</v>
      </c>
      <c r="O11" s="274">
        <f>$F11*N11</f>
        <v>30833.321</v>
      </c>
      <c r="P11" s="846">
        <f>O11/1000000</f>
        <v>3.0833321E-2</v>
      </c>
      <c r="Q11" s="382"/>
    </row>
    <row r="12" spans="1:17" ht="20.100000000000001" customHeight="1">
      <c r="A12" s="229">
        <v>4</v>
      </c>
      <c r="B12" s="255" t="s">
        <v>230</v>
      </c>
      <c r="C12" s="253">
        <v>4864863</v>
      </c>
      <c r="D12" s="239" t="s">
        <v>12</v>
      </c>
      <c r="E12" s="85" t="s">
        <v>301</v>
      </c>
      <c r="F12" s="555">
        <v>937.5</v>
      </c>
      <c r="G12" s="290">
        <v>997037</v>
      </c>
      <c r="H12" s="291">
        <v>996955</v>
      </c>
      <c r="I12" s="274">
        <f>G12-H12</f>
        <v>82</v>
      </c>
      <c r="J12" s="274">
        <f>$F12*I12</f>
        <v>76875</v>
      </c>
      <c r="K12" s="846">
        <f>J12/1000000</f>
        <v>7.6874999999999999E-2</v>
      </c>
      <c r="L12" s="290">
        <v>998813</v>
      </c>
      <c r="M12" s="291">
        <v>998813</v>
      </c>
      <c r="N12" s="274">
        <f>L12-M12</f>
        <v>0</v>
      </c>
      <c r="O12" s="274">
        <f>$F12*N12</f>
        <v>0</v>
      </c>
      <c r="P12" s="846">
        <f>O12/1000000</f>
        <v>0</v>
      </c>
      <c r="Q12" s="556"/>
    </row>
    <row r="13" spans="1:17" ht="20.100000000000001" customHeight="1">
      <c r="A13" s="229"/>
      <c r="B13" s="252" t="s">
        <v>231</v>
      </c>
      <c r="C13" s="253"/>
      <c r="D13" s="239"/>
      <c r="E13" s="76"/>
      <c r="F13" s="254"/>
      <c r="G13" s="290"/>
      <c r="H13" s="291"/>
      <c r="I13" s="274"/>
      <c r="J13" s="274"/>
      <c r="K13" s="846"/>
      <c r="L13" s="290"/>
      <c r="M13" s="291"/>
      <c r="N13" s="274"/>
      <c r="O13" s="274"/>
      <c r="P13" s="846"/>
      <c r="Q13" s="382"/>
    </row>
    <row r="14" spans="1:17" ht="20.100000000000001" customHeight="1">
      <c r="A14" s="229"/>
      <c r="B14" s="252"/>
      <c r="C14" s="253"/>
      <c r="D14" s="239"/>
      <c r="E14" s="76"/>
      <c r="F14" s="254"/>
      <c r="G14" s="290"/>
      <c r="H14" s="291"/>
      <c r="I14" s="274"/>
      <c r="J14" s="274"/>
      <c r="K14" s="846"/>
      <c r="L14" s="290"/>
      <c r="M14" s="291"/>
      <c r="N14" s="274"/>
      <c r="O14" s="274"/>
      <c r="P14" s="846"/>
      <c r="Q14" s="382"/>
    </row>
    <row r="15" spans="1:17" ht="20.100000000000001" customHeight="1">
      <c r="A15" s="229">
        <v>5</v>
      </c>
      <c r="B15" s="255" t="s">
        <v>232</v>
      </c>
      <c r="C15" s="253">
        <v>5252046</v>
      </c>
      <c r="D15" s="239" t="s">
        <v>12</v>
      </c>
      <c r="E15" s="85" t="s">
        <v>301</v>
      </c>
      <c r="F15" s="254">
        <v>-1000</v>
      </c>
      <c r="G15" s="290">
        <v>999232</v>
      </c>
      <c r="H15" s="291">
        <v>999295</v>
      </c>
      <c r="I15" s="274">
        <f>G15-H15</f>
        <v>-63</v>
      </c>
      <c r="J15" s="274">
        <f>$F15*I15</f>
        <v>63000</v>
      </c>
      <c r="K15" s="846">
        <f>J15/1000000</f>
        <v>6.3E-2</v>
      </c>
      <c r="L15" s="290">
        <v>998645</v>
      </c>
      <c r="M15" s="291">
        <v>998652</v>
      </c>
      <c r="N15" s="274">
        <f>L15-M15</f>
        <v>-7</v>
      </c>
      <c r="O15" s="274">
        <f>$F15*N15</f>
        <v>7000</v>
      </c>
      <c r="P15" s="846">
        <f>O15/1000000</f>
        <v>7.0000000000000001E-3</v>
      </c>
      <c r="Q15" s="382"/>
    </row>
    <row r="16" spans="1:17" ht="20.100000000000001" customHeight="1">
      <c r="A16" s="229">
        <v>6</v>
      </c>
      <c r="B16" s="255" t="s">
        <v>233</v>
      </c>
      <c r="C16" s="253">
        <v>4864851</v>
      </c>
      <c r="D16" s="239" t="s">
        <v>12</v>
      </c>
      <c r="E16" s="85" t="s">
        <v>301</v>
      </c>
      <c r="F16" s="254">
        <v>-500</v>
      </c>
      <c r="G16" s="290">
        <v>994025</v>
      </c>
      <c r="H16" s="291">
        <v>994052</v>
      </c>
      <c r="I16" s="274">
        <f>G16-H16</f>
        <v>-27</v>
      </c>
      <c r="J16" s="274">
        <f>$F16*I16</f>
        <v>13500</v>
      </c>
      <c r="K16" s="846">
        <f>J16/1000000</f>
        <v>1.35E-2</v>
      </c>
      <c r="L16" s="290">
        <v>514</v>
      </c>
      <c r="M16" s="291">
        <v>436</v>
      </c>
      <c r="N16" s="274">
        <f>L16-M16</f>
        <v>78</v>
      </c>
      <c r="O16" s="274">
        <f>$F16*N16</f>
        <v>-39000</v>
      </c>
      <c r="P16" s="846">
        <f>O16/1000000</f>
        <v>-3.9E-2</v>
      </c>
      <c r="Q16" s="382"/>
    </row>
    <row r="17" spans="1:17" ht="19.5" customHeight="1">
      <c r="A17" s="229">
        <v>7</v>
      </c>
      <c r="B17" s="255" t="s">
        <v>247</v>
      </c>
      <c r="C17" s="253">
        <v>4902559</v>
      </c>
      <c r="D17" s="239" t="s">
        <v>12</v>
      </c>
      <c r="E17" s="85" t="s">
        <v>301</v>
      </c>
      <c r="F17" s="254">
        <v>300</v>
      </c>
      <c r="G17" s="290">
        <v>210</v>
      </c>
      <c r="H17" s="291">
        <v>210</v>
      </c>
      <c r="I17" s="274">
        <f>G17-H17</f>
        <v>0</v>
      </c>
      <c r="J17" s="274">
        <f>$F17*I17</f>
        <v>0</v>
      </c>
      <c r="K17" s="846">
        <f>J17/1000000</f>
        <v>0</v>
      </c>
      <c r="L17" s="290">
        <v>999967</v>
      </c>
      <c r="M17" s="291">
        <v>999967</v>
      </c>
      <c r="N17" s="274">
        <f>L17-M17</f>
        <v>0</v>
      </c>
      <c r="O17" s="274">
        <f>$F17*N17</f>
        <v>0</v>
      </c>
      <c r="P17" s="846">
        <f>O17/1000000</f>
        <v>0</v>
      </c>
      <c r="Q17" s="382"/>
    </row>
    <row r="18" spans="1:17" ht="20.100000000000001" customHeight="1">
      <c r="A18" s="229"/>
      <c r="B18" s="252"/>
      <c r="C18" s="253"/>
      <c r="D18" s="239"/>
      <c r="E18" s="85"/>
      <c r="F18" s="254"/>
      <c r="G18" s="290"/>
      <c r="H18" s="291"/>
      <c r="I18" s="274"/>
      <c r="J18" s="274"/>
      <c r="K18" s="846"/>
      <c r="L18" s="290"/>
      <c r="M18" s="291"/>
      <c r="N18" s="274"/>
      <c r="O18" s="274"/>
      <c r="P18" s="846"/>
      <c r="Q18" s="382"/>
    </row>
    <row r="19" spans="1:17" ht="20.100000000000001" customHeight="1">
      <c r="A19" s="229"/>
      <c r="B19" s="255"/>
      <c r="C19" s="253"/>
      <c r="D19" s="239"/>
      <c r="E19" s="85"/>
      <c r="F19" s="254"/>
      <c r="G19" s="290"/>
      <c r="H19" s="291"/>
      <c r="I19" s="274"/>
      <c r="J19" s="274"/>
      <c r="K19" s="846"/>
      <c r="L19" s="290"/>
      <c r="M19" s="291"/>
      <c r="N19" s="274"/>
      <c r="O19" s="274"/>
      <c r="P19" s="846"/>
      <c r="Q19" s="382"/>
    </row>
    <row r="20" spans="1:17" ht="20.100000000000001" customHeight="1">
      <c r="A20" s="229"/>
      <c r="B20" s="252" t="s">
        <v>234</v>
      </c>
      <c r="C20" s="253"/>
      <c r="D20" s="239"/>
      <c r="E20" s="85"/>
      <c r="F20" s="256"/>
      <c r="G20" s="290"/>
      <c r="H20" s="291"/>
      <c r="I20" s="274"/>
      <c r="J20" s="274"/>
      <c r="K20" s="870">
        <f>SUM(K9:K19)</f>
        <v>0.137608334</v>
      </c>
      <c r="L20" s="290"/>
      <c r="M20" s="291"/>
      <c r="N20" s="274"/>
      <c r="O20" s="274"/>
      <c r="P20" s="870">
        <f>SUM(P9:P19)</f>
        <v>-3.8666789999999979E-3</v>
      </c>
      <c r="Q20" s="382"/>
    </row>
    <row r="21" spans="1:17" ht="20.100000000000001" customHeight="1">
      <c r="A21" s="229"/>
      <c r="B21" s="252" t="s">
        <v>235</v>
      </c>
      <c r="C21" s="253"/>
      <c r="D21" s="239"/>
      <c r="E21" s="85"/>
      <c r="F21" s="256"/>
      <c r="G21" s="290"/>
      <c r="H21" s="291"/>
      <c r="I21" s="274"/>
      <c r="J21" s="274"/>
      <c r="K21" s="846"/>
      <c r="L21" s="290"/>
      <c r="M21" s="291"/>
      <c r="N21" s="274"/>
      <c r="O21" s="274"/>
      <c r="P21" s="846"/>
      <c r="Q21" s="382"/>
    </row>
    <row r="22" spans="1:17" ht="20.100000000000001" customHeight="1">
      <c r="A22" s="229"/>
      <c r="B22" s="252" t="s">
        <v>236</v>
      </c>
      <c r="C22" s="253"/>
      <c r="D22" s="239"/>
      <c r="E22" s="85"/>
      <c r="F22" s="256"/>
      <c r="G22" s="290"/>
      <c r="H22" s="291"/>
      <c r="I22" s="274"/>
      <c r="J22" s="274"/>
      <c r="K22" s="846"/>
      <c r="L22" s="290"/>
      <c r="M22" s="291"/>
      <c r="N22" s="274"/>
      <c r="O22" s="274"/>
      <c r="P22" s="846"/>
      <c r="Q22" s="382"/>
    </row>
    <row r="23" spans="1:17" ht="20.100000000000001" customHeight="1">
      <c r="A23" s="229">
        <v>8</v>
      </c>
      <c r="B23" s="255" t="s">
        <v>237</v>
      </c>
      <c r="C23" s="253">
        <v>4864796</v>
      </c>
      <c r="D23" s="239" t="s">
        <v>12</v>
      </c>
      <c r="E23" s="85" t="s">
        <v>301</v>
      </c>
      <c r="F23" s="254">
        <v>200</v>
      </c>
      <c r="G23" s="290">
        <v>954745</v>
      </c>
      <c r="H23" s="291">
        <v>954745</v>
      </c>
      <c r="I23" s="274">
        <f>G23-H23</f>
        <v>0</v>
      </c>
      <c r="J23" s="274">
        <f>$F23*I23</f>
        <v>0</v>
      </c>
      <c r="K23" s="846">
        <f>J23/1000000</f>
        <v>0</v>
      </c>
      <c r="L23" s="290">
        <v>991368</v>
      </c>
      <c r="M23" s="291">
        <v>991368</v>
      </c>
      <c r="N23" s="274">
        <f>L23-M23</f>
        <v>0</v>
      </c>
      <c r="O23" s="274">
        <f>$F23*N23</f>
        <v>0</v>
      </c>
      <c r="P23" s="846">
        <f>O23/1000000</f>
        <v>0</v>
      </c>
      <c r="Q23" s="390"/>
    </row>
    <row r="24" spans="1:17" ht="21" customHeight="1">
      <c r="A24" s="229">
        <v>9</v>
      </c>
      <c r="B24" s="255" t="s">
        <v>238</v>
      </c>
      <c r="C24" s="253">
        <v>4864804</v>
      </c>
      <c r="D24" s="239" t="s">
        <v>12</v>
      </c>
      <c r="E24" s="85" t="s">
        <v>301</v>
      </c>
      <c r="F24" s="254">
        <v>187.5</v>
      </c>
      <c r="G24" s="290">
        <v>993263</v>
      </c>
      <c r="H24" s="291">
        <v>993263</v>
      </c>
      <c r="I24" s="274">
        <f>G24-H24</f>
        <v>0</v>
      </c>
      <c r="J24" s="274">
        <f>$F24*I24</f>
        <v>0</v>
      </c>
      <c r="K24" s="846">
        <f>J24/1000000</f>
        <v>0</v>
      </c>
      <c r="L24" s="290">
        <v>993619</v>
      </c>
      <c r="M24" s="291">
        <v>993619</v>
      </c>
      <c r="N24" s="274">
        <f>L24-M24</f>
        <v>0</v>
      </c>
      <c r="O24" s="274">
        <f>$F24*N24</f>
        <v>0</v>
      </c>
      <c r="P24" s="846">
        <f>O24/1000000</f>
        <v>0</v>
      </c>
      <c r="Q24" s="751"/>
    </row>
    <row r="25" spans="1:17" ht="19.5" customHeight="1">
      <c r="A25" s="229"/>
      <c r="B25" s="252" t="s">
        <v>239</v>
      </c>
      <c r="C25" s="255"/>
      <c r="D25" s="239"/>
      <c r="E25" s="85"/>
      <c r="F25" s="256"/>
      <c r="G25" s="290"/>
      <c r="H25" s="291"/>
      <c r="I25" s="274"/>
      <c r="J25" s="274"/>
      <c r="K25" s="870">
        <f>SUM(K23:K24)</f>
        <v>0</v>
      </c>
      <c r="L25" s="290"/>
      <c r="M25" s="291"/>
      <c r="N25" s="274"/>
      <c r="O25" s="274"/>
      <c r="P25" s="870">
        <f>SUM(P23:P24)</f>
        <v>0</v>
      </c>
      <c r="Q25" s="382"/>
    </row>
    <row r="26" spans="1:17" ht="20.100000000000001" customHeight="1">
      <c r="A26" s="229"/>
      <c r="B26" s="252" t="s">
        <v>240</v>
      </c>
      <c r="C26" s="253"/>
      <c r="D26" s="239"/>
      <c r="E26" s="76"/>
      <c r="F26" s="254"/>
      <c r="G26" s="290"/>
      <c r="H26" s="291"/>
      <c r="I26" s="274"/>
      <c r="J26" s="274"/>
      <c r="K26" s="846"/>
      <c r="L26" s="290"/>
      <c r="M26" s="291"/>
      <c r="N26" s="274"/>
      <c r="O26" s="274"/>
      <c r="P26" s="846"/>
      <c r="Q26" s="382"/>
    </row>
    <row r="27" spans="1:17" ht="20.100000000000001" customHeight="1">
      <c r="A27" s="229"/>
      <c r="B27" s="252" t="s">
        <v>236</v>
      </c>
      <c r="C27" s="253"/>
      <c r="D27" s="239"/>
      <c r="E27" s="76"/>
      <c r="F27" s="254"/>
      <c r="G27" s="290"/>
      <c r="H27" s="291"/>
      <c r="I27" s="274"/>
      <c r="J27" s="274"/>
      <c r="K27" s="846"/>
      <c r="L27" s="290"/>
      <c r="M27" s="291"/>
      <c r="N27" s="274"/>
      <c r="O27" s="274"/>
      <c r="P27" s="846"/>
      <c r="Q27" s="382"/>
    </row>
    <row r="28" spans="1:17" ht="20.100000000000001" customHeight="1">
      <c r="A28" s="229">
        <v>10</v>
      </c>
      <c r="B28" s="255" t="s">
        <v>241</v>
      </c>
      <c r="C28" s="253">
        <v>4864866</v>
      </c>
      <c r="D28" s="239" t="s">
        <v>12</v>
      </c>
      <c r="E28" s="85" t="s">
        <v>301</v>
      </c>
      <c r="F28" s="413">
        <v>1250</v>
      </c>
      <c r="G28" s="290">
        <v>999152</v>
      </c>
      <c r="H28" s="291">
        <v>999080</v>
      </c>
      <c r="I28" s="274">
        <f t="shared" ref="I28:I34" si="0">G28-H28</f>
        <v>72</v>
      </c>
      <c r="J28" s="274">
        <f t="shared" ref="J28:J34" si="1">$F28*I28</f>
        <v>90000</v>
      </c>
      <c r="K28" s="846">
        <f t="shared" ref="K28:K34" si="2">J28/1000000</f>
        <v>0.09</v>
      </c>
      <c r="L28" s="290">
        <v>998445</v>
      </c>
      <c r="M28" s="291">
        <v>998448</v>
      </c>
      <c r="N28" s="274">
        <f t="shared" ref="N28:N34" si="3">L28-M28</f>
        <v>-3</v>
      </c>
      <c r="O28" s="274">
        <f t="shared" ref="O28:O34" si="4">$F28*N28</f>
        <v>-3750</v>
      </c>
      <c r="P28" s="846">
        <f t="shared" ref="P28:P34" si="5">O28/1000000</f>
        <v>-3.7499999999999999E-3</v>
      </c>
      <c r="Q28" s="382"/>
    </row>
    <row r="29" spans="1:17" ht="19.5" customHeight="1">
      <c r="A29" s="229">
        <v>11</v>
      </c>
      <c r="B29" s="255" t="s">
        <v>242</v>
      </c>
      <c r="C29" s="253">
        <v>5295199</v>
      </c>
      <c r="D29" s="239" t="s">
        <v>12</v>
      </c>
      <c r="E29" s="85" t="s">
        <v>301</v>
      </c>
      <c r="F29" s="413">
        <v>937.5</v>
      </c>
      <c r="G29" s="290">
        <v>998387</v>
      </c>
      <c r="H29" s="291">
        <v>998389</v>
      </c>
      <c r="I29" s="274">
        <f t="shared" si="0"/>
        <v>-2</v>
      </c>
      <c r="J29" s="274">
        <f t="shared" si="1"/>
        <v>-1875</v>
      </c>
      <c r="K29" s="846">
        <f t="shared" si="2"/>
        <v>-1.8749999999999999E-3</v>
      </c>
      <c r="L29" s="290">
        <v>999361</v>
      </c>
      <c r="M29" s="291">
        <v>999460</v>
      </c>
      <c r="N29" s="274">
        <f t="shared" si="3"/>
        <v>-99</v>
      </c>
      <c r="O29" s="274">
        <f t="shared" si="4"/>
        <v>-92812.5</v>
      </c>
      <c r="P29" s="846">
        <f t="shared" si="5"/>
        <v>-9.2812500000000006E-2</v>
      </c>
      <c r="Q29" s="382"/>
    </row>
    <row r="30" spans="1:17" ht="19.5" customHeight="1">
      <c r="A30" s="229"/>
      <c r="B30" s="255"/>
      <c r="C30" s="253"/>
      <c r="D30" s="239"/>
      <c r="E30" s="85"/>
      <c r="F30" s="413">
        <v>937.5</v>
      </c>
      <c r="G30" s="290">
        <v>998326</v>
      </c>
      <c r="H30" s="291">
        <v>998326</v>
      </c>
      <c r="I30" s="274">
        <f>G30-H30</f>
        <v>0</v>
      </c>
      <c r="J30" s="274">
        <f t="shared" si="1"/>
        <v>0</v>
      </c>
      <c r="K30" s="846">
        <f t="shared" si="2"/>
        <v>0</v>
      </c>
      <c r="L30" s="290"/>
      <c r="M30" s="291"/>
      <c r="N30" s="274"/>
      <c r="O30" s="274"/>
      <c r="P30" s="846"/>
      <c r="Q30" s="382"/>
    </row>
    <row r="31" spans="1:17" ht="20.100000000000001" customHeight="1">
      <c r="A31" s="229">
        <v>12</v>
      </c>
      <c r="B31" s="255" t="s">
        <v>243</v>
      </c>
      <c r="C31" s="253">
        <v>4864814</v>
      </c>
      <c r="D31" s="239" t="s">
        <v>12</v>
      </c>
      <c r="E31" s="85" t="s">
        <v>301</v>
      </c>
      <c r="F31" s="413">
        <v>125</v>
      </c>
      <c r="G31" s="290">
        <v>993204</v>
      </c>
      <c r="H31" s="291">
        <v>993218</v>
      </c>
      <c r="I31" s="274">
        <f t="shared" si="0"/>
        <v>-14</v>
      </c>
      <c r="J31" s="274">
        <f t="shared" si="1"/>
        <v>-1750</v>
      </c>
      <c r="K31" s="846">
        <f t="shared" si="2"/>
        <v>-1.75E-3</v>
      </c>
      <c r="L31" s="290">
        <v>994664</v>
      </c>
      <c r="M31" s="291">
        <v>995530</v>
      </c>
      <c r="N31" s="274">
        <f t="shared" si="3"/>
        <v>-866</v>
      </c>
      <c r="O31" s="274">
        <f t="shared" si="4"/>
        <v>-108250</v>
      </c>
      <c r="P31" s="846">
        <f t="shared" si="5"/>
        <v>-0.10825</v>
      </c>
      <c r="Q31" s="382"/>
    </row>
    <row r="32" spans="1:17" ht="20.100000000000001" customHeight="1">
      <c r="A32" s="229">
        <v>13</v>
      </c>
      <c r="B32" s="255" t="s">
        <v>468</v>
      </c>
      <c r="C32" s="253">
        <v>4865123</v>
      </c>
      <c r="D32" s="239" t="s">
        <v>12</v>
      </c>
      <c r="E32" s="85" t="s">
        <v>301</v>
      </c>
      <c r="F32" s="413">
        <v>1250</v>
      </c>
      <c r="G32" s="290">
        <v>999321</v>
      </c>
      <c r="H32" s="291">
        <v>999351</v>
      </c>
      <c r="I32" s="274">
        <f t="shared" si="0"/>
        <v>-30</v>
      </c>
      <c r="J32" s="274">
        <f t="shared" si="1"/>
        <v>-37500</v>
      </c>
      <c r="K32" s="846">
        <f t="shared" si="2"/>
        <v>-3.7499999999999999E-2</v>
      </c>
      <c r="L32" s="290">
        <v>999939</v>
      </c>
      <c r="M32" s="291">
        <v>999940</v>
      </c>
      <c r="N32" s="274">
        <f t="shared" si="3"/>
        <v>-1</v>
      </c>
      <c r="O32" s="274">
        <f t="shared" si="4"/>
        <v>-1250</v>
      </c>
      <c r="P32" s="846">
        <f t="shared" si="5"/>
        <v>-1.25E-3</v>
      </c>
      <c r="Q32" s="382"/>
    </row>
    <row r="33" spans="1:17" ht="20.100000000000001" customHeight="1">
      <c r="A33" s="229">
        <v>14</v>
      </c>
      <c r="B33" s="255" t="s">
        <v>244</v>
      </c>
      <c r="C33" s="253">
        <v>4865152</v>
      </c>
      <c r="D33" s="239" t="s">
        <v>12</v>
      </c>
      <c r="E33" s="85" t="s">
        <v>301</v>
      </c>
      <c r="F33" s="413">
        <v>1000</v>
      </c>
      <c r="G33" s="290">
        <v>998111</v>
      </c>
      <c r="H33" s="291">
        <v>998162</v>
      </c>
      <c r="I33" s="274">
        <f t="shared" si="0"/>
        <v>-51</v>
      </c>
      <c r="J33" s="274">
        <f t="shared" si="1"/>
        <v>-51000</v>
      </c>
      <c r="K33" s="846">
        <f t="shared" si="2"/>
        <v>-5.0999999999999997E-2</v>
      </c>
      <c r="L33" s="290">
        <v>999483</v>
      </c>
      <c r="M33" s="291">
        <v>999490</v>
      </c>
      <c r="N33" s="274">
        <f t="shared" si="3"/>
        <v>-7</v>
      </c>
      <c r="O33" s="274">
        <f t="shared" si="4"/>
        <v>-7000</v>
      </c>
      <c r="P33" s="846">
        <f t="shared" si="5"/>
        <v>-7.0000000000000001E-3</v>
      </c>
      <c r="Q33" s="390"/>
    </row>
    <row r="34" spans="1:17" ht="20.100000000000001" customHeight="1">
      <c r="A34" s="229">
        <v>15</v>
      </c>
      <c r="B34" s="255" t="s">
        <v>326</v>
      </c>
      <c r="C34" s="253">
        <v>4864821</v>
      </c>
      <c r="D34" s="239" t="s">
        <v>12</v>
      </c>
      <c r="E34" s="85" t="s">
        <v>301</v>
      </c>
      <c r="F34" s="413">
        <v>1000</v>
      </c>
      <c r="G34" s="290">
        <v>965500</v>
      </c>
      <c r="H34" s="291">
        <v>965494</v>
      </c>
      <c r="I34" s="274">
        <f t="shared" si="0"/>
        <v>6</v>
      </c>
      <c r="J34" s="274">
        <f t="shared" si="1"/>
        <v>6000</v>
      </c>
      <c r="K34" s="846">
        <f t="shared" si="2"/>
        <v>6.0000000000000001E-3</v>
      </c>
      <c r="L34" s="290">
        <v>988929</v>
      </c>
      <c r="M34" s="291">
        <v>989977</v>
      </c>
      <c r="N34" s="274">
        <f t="shared" si="3"/>
        <v>-1048</v>
      </c>
      <c r="O34" s="274">
        <f t="shared" si="4"/>
        <v>-1048000</v>
      </c>
      <c r="P34" s="846">
        <f t="shared" si="5"/>
        <v>-1.048</v>
      </c>
      <c r="Q34" s="396"/>
    </row>
    <row r="35" spans="1:17" ht="20.100000000000001" customHeight="1">
      <c r="A35" s="229"/>
      <c r="B35" s="252" t="s">
        <v>231</v>
      </c>
      <c r="C35" s="253"/>
      <c r="D35" s="239"/>
      <c r="E35" s="76"/>
      <c r="F35" s="254"/>
      <c r="G35" s="290"/>
      <c r="H35" s="291"/>
      <c r="I35" s="274"/>
      <c r="J35" s="274"/>
      <c r="K35" s="846"/>
      <c r="L35" s="290"/>
      <c r="M35" s="291"/>
      <c r="N35" s="274"/>
      <c r="O35" s="274"/>
      <c r="P35" s="846"/>
      <c r="Q35" s="382"/>
    </row>
    <row r="36" spans="1:17" ht="20.100000000000001" customHeight="1">
      <c r="A36" s="229">
        <v>16</v>
      </c>
      <c r="B36" s="255" t="s">
        <v>245</v>
      </c>
      <c r="C36" s="253">
        <v>5128406</v>
      </c>
      <c r="D36" s="239" t="s">
        <v>12</v>
      </c>
      <c r="E36" s="85" t="s">
        <v>301</v>
      </c>
      <c r="F36" s="413">
        <v>-625</v>
      </c>
      <c r="G36" s="290">
        <v>999725</v>
      </c>
      <c r="H36" s="291">
        <v>999808</v>
      </c>
      <c r="I36" s="274">
        <f>G36-H36</f>
        <v>-83</v>
      </c>
      <c r="J36" s="274">
        <f>$F36*I36</f>
        <v>51875</v>
      </c>
      <c r="K36" s="846">
        <f>J36/1000000</f>
        <v>5.1874999999999998E-2</v>
      </c>
      <c r="L36" s="290">
        <v>999740</v>
      </c>
      <c r="M36" s="291">
        <v>999740</v>
      </c>
      <c r="N36" s="274">
        <f>L36-M36</f>
        <v>0</v>
      </c>
      <c r="O36" s="274">
        <f>$F36*N36</f>
        <v>0</v>
      </c>
      <c r="P36" s="846">
        <f>O36/1000000</f>
        <v>0</v>
      </c>
      <c r="Q36" s="664"/>
    </row>
    <row r="37" spans="1:17" ht="20.100000000000001" customHeight="1">
      <c r="A37" s="229">
        <v>17</v>
      </c>
      <c r="B37" s="255" t="s">
        <v>248</v>
      </c>
      <c r="C37" s="253">
        <v>4902559</v>
      </c>
      <c r="D37" s="239" t="s">
        <v>12</v>
      </c>
      <c r="E37" s="85" t="s">
        <v>301</v>
      </c>
      <c r="F37" s="253">
        <v>-300</v>
      </c>
      <c r="G37" s="290">
        <v>210</v>
      </c>
      <c r="H37" s="291">
        <v>210</v>
      </c>
      <c r="I37" s="274">
        <f>G37-H37</f>
        <v>0</v>
      </c>
      <c r="J37" s="274">
        <f>$F37*I37</f>
        <v>0</v>
      </c>
      <c r="K37" s="846">
        <f>J37/1000000</f>
        <v>0</v>
      </c>
      <c r="L37" s="290">
        <v>999967</v>
      </c>
      <c r="M37" s="291">
        <v>999967</v>
      </c>
      <c r="N37" s="274">
        <f>L37-M37</f>
        <v>0</v>
      </c>
      <c r="O37" s="274">
        <f>$F37*N37</f>
        <v>0</v>
      </c>
      <c r="P37" s="846">
        <f>O37/1000000</f>
        <v>0</v>
      </c>
      <c r="Q37" s="382"/>
    </row>
    <row r="38" spans="1:17" ht="20.100000000000001" customHeight="1" thickBot="1">
      <c r="A38" s="257"/>
      <c r="B38" s="258" t="s">
        <v>246</v>
      </c>
      <c r="C38" s="258"/>
      <c r="D38" s="258"/>
      <c r="E38" s="258"/>
      <c r="F38" s="258"/>
      <c r="G38" s="90"/>
      <c r="H38" s="89"/>
      <c r="I38" s="89"/>
      <c r="J38" s="89"/>
      <c r="K38" s="357">
        <f>SUM(K28:K37)</f>
        <v>5.5749999999999994E-2</v>
      </c>
      <c r="L38" s="262"/>
      <c r="M38" s="546"/>
      <c r="N38" s="546"/>
      <c r="O38" s="546"/>
      <c r="P38" s="259">
        <f>SUM(P28:P37)</f>
        <v>-1.2610625</v>
      </c>
      <c r="Q38" s="452"/>
    </row>
    <row r="39" spans="1:17" ht="13.5" thickTop="1">
      <c r="A39" s="48"/>
      <c r="B39" s="2"/>
      <c r="C39" s="83"/>
      <c r="D39" s="48"/>
      <c r="E39" s="83"/>
      <c r="F39" s="9"/>
      <c r="G39" s="9"/>
      <c r="H39" s="9"/>
      <c r="I39" s="9"/>
      <c r="J39" s="9"/>
      <c r="K39" s="263"/>
      <c r="L39" s="263"/>
      <c r="M39" s="444"/>
      <c r="N39" s="444"/>
      <c r="O39" s="444"/>
      <c r="P39" s="847"/>
    </row>
    <row r="40" spans="1:17">
      <c r="K40" s="847"/>
      <c r="L40" s="444"/>
      <c r="M40" s="444"/>
      <c r="N40" s="444"/>
      <c r="O40" s="444"/>
      <c r="P40" s="847"/>
    </row>
    <row r="41" spans="1:17">
      <c r="G41" s="547"/>
      <c r="K41" s="847"/>
      <c r="L41" s="444"/>
      <c r="M41" s="444"/>
      <c r="N41" s="444"/>
      <c r="O41" s="444"/>
      <c r="P41" s="847"/>
    </row>
    <row r="42" spans="1:17" ht="21.75">
      <c r="B42" s="158" t="s">
        <v>287</v>
      </c>
      <c r="K42" s="548">
        <f>K20</f>
        <v>0.137608334</v>
      </c>
      <c r="L42" s="549"/>
      <c r="M42" s="549"/>
      <c r="N42" s="549"/>
      <c r="O42" s="549"/>
      <c r="P42" s="548">
        <f>P20</f>
        <v>-3.8666789999999979E-3</v>
      </c>
    </row>
    <row r="43" spans="1:17" ht="21.75">
      <c r="B43" s="158" t="s">
        <v>288</v>
      </c>
      <c r="K43" s="548">
        <f>K25</f>
        <v>0</v>
      </c>
      <c r="L43" s="549"/>
      <c r="M43" s="549"/>
      <c r="N43" s="549"/>
      <c r="O43" s="549"/>
      <c r="P43" s="548">
        <f>P25</f>
        <v>0</v>
      </c>
    </row>
    <row r="44" spans="1:17" ht="21.75">
      <c r="B44" s="158" t="s">
        <v>289</v>
      </c>
      <c r="K44" s="548">
        <f>K38</f>
        <v>5.5749999999999994E-2</v>
      </c>
      <c r="L44" s="549"/>
      <c r="M44" s="549"/>
      <c r="N44" s="549"/>
      <c r="O44" s="549"/>
      <c r="P44" s="550">
        <f>P38</f>
        <v>-1.2610625</v>
      </c>
    </row>
  </sheetData>
  <phoneticPr fontId="5" type="noConversion"/>
  <printOptions horizontalCentered="1"/>
  <pageMargins left="0.4" right="0.38" top="0.59" bottom="0.57999999999999996" header="0.5" footer="0.5"/>
  <pageSetup scale="54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IV104"/>
  <sheetViews>
    <sheetView view="pageBreakPreview" topLeftCell="A37" zoomScale="70" zoomScaleNormal="75" zoomScaleSheetLayoutView="70" workbookViewId="0">
      <selection activeCell="K72" sqref="K72"/>
    </sheetView>
  </sheetViews>
  <sheetFormatPr defaultRowHeight="12.75"/>
  <cols>
    <col min="1" max="1" width="6.28515625" customWidth="1"/>
    <col min="2" max="2" width="15.140625" customWidth="1"/>
    <col min="3" max="3" width="13.140625" customWidth="1"/>
    <col min="5" max="5" width="14.42578125" customWidth="1"/>
    <col min="6" max="6" width="8.42578125" customWidth="1"/>
    <col min="7" max="7" width="13.5703125" customWidth="1"/>
    <col min="8" max="8" width="14.85546875" customWidth="1"/>
    <col min="9" max="9" width="13" customWidth="1"/>
    <col min="10" max="10" width="14.140625" customWidth="1"/>
    <col min="11" max="11" width="13.85546875" customWidth="1"/>
    <col min="12" max="12" width="14.140625" customWidth="1"/>
    <col min="13" max="13" width="13.5703125" customWidth="1"/>
    <col min="14" max="14" width="11.28515625" customWidth="1"/>
    <col min="15" max="15" width="13.42578125" customWidth="1"/>
    <col min="16" max="16" width="12.85546875" customWidth="1"/>
    <col min="17" max="17" width="18.7109375" customWidth="1"/>
    <col min="18" max="18" width="7.5703125" customWidth="1"/>
  </cols>
  <sheetData>
    <row r="1" spans="1:17" ht="26.25">
      <c r="A1" s="1" t="s">
        <v>210</v>
      </c>
    </row>
    <row r="2" spans="1:17" ht="20.25">
      <c r="A2" s="269" t="s">
        <v>211</v>
      </c>
      <c r="P2" s="236" t="str">
        <f>NDPL!Q1</f>
        <v>SEPTEMBER-2023</v>
      </c>
    </row>
    <row r="3" spans="1:17" ht="18">
      <c r="A3" s="154" t="s">
        <v>304</v>
      </c>
      <c r="B3" s="154"/>
      <c r="C3" s="224"/>
      <c r="D3" s="225"/>
      <c r="E3" s="225"/>
      <c r="F3" s="224"/>
      <c r="G3" s="224"/>
      <c r="H3" s="224"/>
      <c r="I3" s="224"/>
    </row>
    <row r="4" spans="1:17" ht="24" thickBot="1">
      <c r="A4" s="3"/>
      <c r="G4" s="17"/>
      <c r="H4" s="17"/>
      <c r="I4" s="41" t="s">
        <v>348</v>
      </c>
      <c r="J4" s="17"/>
      <c r="K4" s="17"/>
      <c r="L4" s="17"/>
      <c r="M4" s="17"/>
      <c r="N4" s="41" t="s">
        <v>349</v>
      </c>
      <c r="O4" s="17"/>
      <c r="P4" s="17"/>
    </row>
    <row r="5" spans="1:17" ht="39.75" thickTop="1" thickBot="1">
      <c r="A5" s="31" t="s">
        <v>8</v>
      </c>
      <c r="B5" s="28" t="s">
        <v>9</v>
      </c>
      <c r="C5" s="29" t="s">
        <v>1</v>
      </c>
      <c r="D5" s="29" t="s">
        <v>2</v>
      </c>
      <c r="E5" s="29" t="s">
        <v>3</v>
      </c>
      <c r="F5" s="29" t="s">
        <v>10</v>
      </c>
      <c r="G5" s="31" t="str">
        <f>NDPL!G5</f>
        <v>FINAL READING 30/09/2023</v>
      </c>
      <c r="H5" s="29" t="str">
        <f>NDPL!H5</f>
        <v>INTIAL READING 01/09/2023</v>
      </c>
      <c r="I5" s="29" t="s">
        <v>4</v>
      </c>
      <c r="J5" s="29" t="s">
        <v>5</v>
      </c>
      <c r="K5" s="29" t="s">
        <v>6</v>
      </c>
      <c r="L5" s="31" t="str">
        <f>NDPL!G5</f>
        <v>FINAL READING 30/09/2023</v>
      </c>
      <c r="M5" s="29" t="str">
        <f>NDPL!H5</f>
        <v>INTIAL READING 01/09/2023</v>
      </c>
      <c r="N5" s="29" t="s">
        <v>4</v>
      </c>
      <c r="O5" s="29" t="s">
        <v>5</v>
      </c>
      <c r="P5" s="30" t="s">
        <v>6</v>
      </c>
      <c r="Q5" s="30" t="s">
        <v>266</v>
      </c>
    </row>
    <row r="6" spans="1:17" ht="14.25" thickTop="1" thickBot="1"/>
    <row r="7" spans="1:17" ht="14.25" thickTop="1" thickBot="1">
      <c r="A7" s="22"/>
      <c r="B7" s="97"/>
      <c r="C7" s="23"/>
      <c r="D7" s="23"/>
      <c r="E7" s="23"/>
      <c r="F7" s="26"/>
      <c r="G7" s="22"/>
      <c r="H7" s="23"/>
      <c r="I7" s="23"/>
      <c r="J7" s="23"/>
      <c r="K7" s="26"/>
      <c r="L7" s="22"/>
      <c r="M7" s="23"/>
      <c r="N7" s="23"/>
      <c r="O7" s="23"/>
      <c r="P7" s="26"/>
      <c r="Q7" s="125"/>
    </row>
    <row r="8" spans="1:17" ht="19.5">
      <c r="A8" s="745" t="s">
        <v>463</v>
      </c>
      <c r="B8" s="682" t="s">
        <v>253</v>
      </c>
      <c r="C8" s="683"/>
      <c r="D8" s="684"/>
      <c r="E8" s="684"/>
      <c r="F8" s="685"/>
      <c r="G8" s="686"/>
      <c r="H8" s="42"/>
      <c r="I8" s="687"/>
      <c r="J8" s="687"/>
      <c r="K8" s="688"/>
      <c r="L8" s="689"/>
      <c r="M8" s="690"/>
      <c r="N8" s="687"/>
      <c r="O8" s="687"/>
      <c r="P8" s="688"/>
      <c r="Q8" s="691"/>
    </row>
    <row r="9" spans="1:17" ht="18">
      <c r="A9" s="199"/>
      <c r="B9" s="363" t="s">
        <v>254</v>
      </c>
      <c r="C9" s="128" t="s">
        <v>454</v>
      </c>
      <c r="D9" s="100"/>
      <c r="E9" s="98"/>
      <c r="F9" s="99"/>
      <c r="G9" s="21"/>
      <c r="H9" s="17"/>
      <c r="I9" s="61"/>
      <c r="J9" s="61"/>
      <c r="K9" s="62"/>
      <c r="L9" s="153"/>
      <c r="M9" s="61"/>
      <c r="N9" s="61"/>
      <c r="O9" s="61"/>
      <c r="P9" s="62"/>
      <c r="Q9" s="692"/>
    </row>
    <row r="10" spans="1:17" s="378" customFormat="1" ht="18">
      <c r="A10" s="693">
        <v>1</v>
      </c>
      <c r="B10" s="435" t="s">
        <v>250</v>
      </c>
      <c r="C10" s="362">
        <v>4865015</v>
      </c>
      <c r="D10" s="374" t="s">
        <v>12</v>
      </c>
      <c r="E10" s="98" t="s">
        <v>308</v>
      </c>
      <c r="F10" s="436">
        <v>2000</v>
      </c>
      <c r="G10" s="290">
        <v>16147</v>
      </c>
      <c r="H10" s="291">
        <v>15747</v>
      </c>
      <c r="I10" s="274">
        <f>G10-H10</f>
        <v>400</v>
      </c>
      <c r="J10" s="274">
        <f>$F10*I10</f>
        <v>800000</v>
      </c>
      <c r="K10" s="274">
        <f>J10/1000000</f>
        <v>0.8</v>
      </c>
      <c r="L10" s="290">
        <v>999980</v>
      </c>
      <c r="M10" s="291">
        <v>999982</v>
      </c>
      <c r="N10" s="274">
        <f>L10-M10</f>
        <v>-2</v>
      </c>
      <c r="O10" s="274">
        <f>$F10*N10</f>
        <v>-4000</v>
      </c>
      <c r="P10" s="274">
        <f>O10/1000000</f>
        <v>-4.0000000000000001E-3</v>
      </c>
      <c r="Q10" s="694"/>
    </row>
    <row r="11" spans="1:17" s="763" customFormat="1" ht="18">
      <c r="A11" s="693">
        <v>2</v>
      </c>
      <c r="B11" s="435" t="s">
        <v>252</v>
      </c>
      <c r="C11" s="362">
        <v>4864969</v>
      </c>
      <c r="D11" s="374" t="s">
        <v>12</v>
      </c>
      <c r="E11" s="98" t="s">
        <v>308</v>
      </c>
      <c r="F11" s="362">
        <v>2000</v>
      </c>
      <c r="G11" s="290">
        <v>7207</v>
      </c>
      <c r="H11" s="291">
        <v>6811</v>
      </c>
      <c r="I11" s="274">
        <f>G11-H11</f>
        <v>396</v>
      </c>
      <c r="J11" s="274">
        <f>$F11*I11</f>
        <v>792000</v>
      </c>
      <c r="K11" s="274">
        <f>J11/1000000</f>
        <v>0.79200000000000004</v>
      </c>
      <c r="L11" s="290">
        <v>999976</v>
      </c>
      <c r="M11" s="291">
        <v>999978</v>
      </c>
      <c r="N11" s="274">
        <f>L11-M11</f>
        <v>-2</v>
      </c>
      <c r="O11" s="274">
        <f>$F11*N11</f>
        <v>-4000</v>
      </c>
      <c r="P11" s="274">
        <f>O11/1000000</f>
        <v>-4.0000000000000001E-3</v>
      </c>
      <c r="Q11" s="695"/>
    </row>
    <row r="12" spans="1:17" ht="15.75">
      <c r="A12" s="200"/>
      <c r="B12" s="17"/>
      <c r="C12" s="17"/>
      <c r="D12" s="17"/>
      <c r="E12" s="17"/>
      <c r="F12" s="17"/>
      <c r="G12" s="290"/>
      <c r="H12" s="696" t="s">
        <v>450</v>
      </c>
      <c r="I12" s="17"/>
      <c r="J12" s="17"/>
      <c r="K12" s="697">
        <f>SUM(K10:K11)</f>
        <v>1.5920000000000001</v>
      </c>
      <c r="L12" s="290"/>
      <c r="M12" s="17"/>
      <c r="N12" s="17"/>
      <c r="O12" s="17"/>
      <c r="P12" s="697">
        <f>SUM(P10:P11)</f>
        <v>-8.0000000000000002E-3</v>
      </c>
      <c r="Q12" s="695"/>
    </row>
    <row r="13" spans="1:17" ht="15.75">
      <c r="A13" s="200"/>
      <c r="B13" s="17"/>
      <c r="C13" s="17"/>
      <c r="D13" s="17"/>
      <c r="E13" s="17"/>
      <c r="F13" s="17"/>
      <c r="G13" s="290"/>
      <c r="H13" s="696" t="s">
        <v>451</v>
      </c>
      <c r="I13" s="17"/>
      <c r="J13" s="698" t="s">
        <v>452</v>
      </c>
      <c r="K13" s="697">
        <f>SUM(NDMC!K32,BYPL!K32)</f>
        <v>-1.5150000000000001</v>
      </c>
      <c r="L13" s="290"/>
      <c r="M13" s="17"/>
      <c r="N13" s="17"/>
      <c r="O13" s="17"/>
      <c r="P13" s="697">
        <f>SUM(NDMC!P32,BYPL!P32)</f>
        <v>4.65E-2</v>
      </c>
      <c r="Q13" s="695"/>
    </row>
    <row r="14" spans="1:17" ht="15.75">
      <c r="A14" s="699"/>
      <c r="B14" s="101"/>
      <c r="C14" s="94"/>
      <c r="D14" s="374"/>
      <c r="E14" s="102"/>
      <c r="F14" s="103"/>
      <c r="G14" s="106"/>
      <c r="H14" s="696" t="s">
        <v>453</v>
      </c>
      <c r="I14" s="61"/>
      <c r="J14" s="61"/>
      <c r="K14" s="680">
        <f>SUM(K12,-K13)</f>
        <v>3.1070000000000002</v>
      </c>
      <c r="L14" s="153"/>
      <c r="M14" s="61"/>
      <c r="N14" s="61"/>
      <c r="O14" s="61"/>
      <c r="P14" s="680">
        <f>SUM(P12,-P13)</f>
        <v>-5.45E-2</v>
      </c>
      <c r="Q14" s="692"/>
    </row>
    <row r="15" spans="1:17" ht="16.5">
      <c r="A15" s="746"/>
      <c r="B15" s="543" t="s">
        <v>460</v>
      </c>
      <c r="C15" s="431"/>
      <c r="D15" s="432"/>
      <c r="E15" s="432"/>
      <c r="F15" s="433"/>
      <c r="G15" s="106"/>
      <c r="H15" s="79"/>
      <c r="I15" s="274"/>
      <c r="J15" s="274"/>
      <c r="K15" s="487"/>
      <c r="L15" s="290"/>
      <c r="M15" s="291"/>
      <c r="N15" s="274"/>
      <c r="O15" s="274"/>
      <c r="P15" s="487"/>
      <c r="Q15" s="700"/>
    </row>
    <row r="16" spans="1:17" ht="18">
      <c r="A16" s="747"/>
      <c r="B16" s="335" t="s">
        <v>257</v>
      </c>
      <c r="C16" s="701" t="s">
        <v>455</v>
      </c>
      <c r="D16" s="335"/>
      <c r="E16" s="335"/>
      <c r="F16" s="335"/>
      <c r="G16" s="721">
        <v>29.67</v>
      </c>
      <c r="H16" s="335" t="s">
        <v>259</v>
      </c>
      <c r="I16" s="335"/>
      <c r="J16" s="363"/>
      <c r="K16" s="335">
        <f t="shared" ref="K16:K21" si="0">($K$14*G16)/100</f>
        <v>0.92184690000000014</v>
      </c>
      <c r="L16" s="290"/>
      <c r="M16" s="335"/>
      <c r="N16" s="335"/>
      <c r="O16" s="335"/>
      <c r="P16" s="717">
        <f t="shared" ref="P16:P21" si="1">($P$14*G16)/100</f>
        <v>-1.6170150000000001E-2</v>
      </c>
      <c r="Q16" s="722"/>
    </row>
    <row r="17" spans="1:17" ht="18">
      <c r="A17" s="747"/>
      <c r="B17" s="335" t="s">
        <v>309</v>
      </c>
      <c r="C17" s="701" t="s">
        <v>455</v>
      </c>
      <c r="D17" s="335"/>
      <c r="E17" s="335"/>
      <c r="F17" s="335"/>
      <c r="G17" s="721">
        <v>41.53</v>
      </c>
      <c r="H17" s="335" t="s">
        <v>259</v>
      </c>
      <c r="I17" s="335"/>
      <c r="J17" s="363"/>
      <c r="K17" s="335">
        <f t="shared" si="0"/>
        <v>1.2903371000000001</v>
      </c>
      <c r="L17" s="290"/>
      <c r="M17" s="17"/>
      <c r="N17" s="335"/>
      <c r="O17" s="335"/>
      <c r="P17" s="717">
        <f t="shared" si="1"/>
        <v>-2.263385E-2</v>
      </c>
      <c r="Q17" s="722"/>
    </row>
    <row r="18" spans="1:17" ht="18">
      <c r="A18" s="747"/>
      <c r="B18" s="335" t="s">
        <v>310</v>
      </c>
      <c r="C18" s="701" t="s">
        <v>455</v>
      </c>
      <c r="D18" s="335"/>
      <c r="E18" s="335"/>
      <c r="F18" s="335"/>
      <c r="G18" s="721">
        <v>22.74</v>
      </c>
      <c r="H18" s="335" t="s">
        <v>259</v>
      </c>
      <c r="I18" s="335"/>
      <c r="J18" s="363"/>
      <c r="K18" s="335">
        <f t="shared" si="0"/>
        <v>0.70653180000000004</v>
      </c>
      <c r="L18" s="290"/>
      <c r="M18" s="335"/>
      <c r="N18" s="335"/>
      <c r="O18" s="335"/>
      <c r="P18" s="717">
        <f t="shared" si="1"/>
        <v>-1.2393299999999998E-2</v>
      </c>
      <c r="Q18" s="722"/>
    </row>
    <row r="19" spans="1:17" ht="18">
      <c r="A19" s="747"/>
      <c r="B19" s="335" t="s">
        <v>311</v>
      </c>
      <c r="C19" s="701" t="s">
        <v>455</v>
      </c>
      <c r="D19" s="335"/>
      <c r="E19" s="335"/>
      <c r="F19" s="335"/>
      <c r="G19" s="721">
        <v>4.95</v>
      </c>
      <c r="H19" s="335" t="s">
        <v>259</v>
      </c>
      <c r="I19" s="335"/>
      <c r="J19" s="363"/>
      <c r="K19" s="335">
        <f t="shared" si="0"/>
        <v>0.1537965</v>
      </c>
      <c r="L19" s="290"/>
      <c r="M19" s="335"/>
      <c r="N19" s="335"/>
      <c r="O19" s="335"/>
      <c r="P19" s="717">
        <f t="shared" si="1"/>
        <v>-2.6977500000000001E-3</v>
      </c>
      <c r="Q19" s="722"/>
    </row>
    <row r="20" spans="1:17" ht="18">
      <c r="A20" s="747"/>
      <c r="B20" s="335" t="s">
        <v>312</v>
      </c>
      <c r="C20" s="701" t="s">
        <v>455</v>
      </c>
      <c r="D20" s="335"/>
      <c r="E20" s="335"/>
      <c r="F20" s="335"/>
      <c r="G20" s="721">
        <v>0</v>
      </c>
      <c r="H20" s="335" t="s">
        <v>259</v>
      </c>
      <c r="I20" s="335"/>
      <c r="J20" s="363"/>
      <c r="K20" s="717">
        <f t="shared" si="0"/>
        <v>0</v>
      </c>
      <c r="L20" s="290"/>
      <c r="M20" s="717"/>
      <c r="N20" s="717"/>
      <c r="O20" s="717"/>
      <c r="P20" s="717">
        <f t="shared" si="1"/>
        <v>0</v>
      </c>
      <c r="Q20" s="722"/>
    </row>
    <row r="21" spans="1:17" ht="18">
      <c r="A21" s="747"/>
      <c r="B21" s="335" t="s">
        <v>415</v>
      </c>
      <c r="C21" s="701" t="s">
        <v>455</v>
      </c>
      <c r="D21" s="17"/>
      <c r="E21" s="17"/>
      <c r="F21" s="702"/>
      <c r="G21" s="721">
        <v>0</v>
      </c>
      <c r="H21" s="335" t="s">
        <v>259</v>
      </c>
      <c r="I21" s="17"/>
      <c r="J21" s="703"/>
      <c r="K21" s="717">
        <f t="shared" si="0"/>
        <v>0</v>
      </c>
      <c r="L21" s="290"/>
      <c r="M21" s="19"/>
      <c r="N21" s="19"/>
      <c r="O21" s="19"/>
      <c r="P21" s="717">
        <f t="shared" si="1"/>
        <v>0</v>
      </c>
      <c r="Q21" s="722"/>
    </row>
    <row r="22" spans="1:17" ht="15.75" thickBot="1">
      <c r="A22" s="201"/>
      <c r="B22" s="45"/>
      <c r="C22" s="45"/>
      <c r="D22" s="45"/>
      <c r="E22" s="45"/>
      <c r="F22" s="45"/>
      <c r="G22" s="711"/>
      <c r="H22" s="45"/>
      <c r="I22" s="45"/>
      <c r="J22" s="45"/>
      <c r="K22" s="45"/>
      <c r="L22" s="711"/>
      <c r="M22" s="45"/>
      <c r="N22" s="45"/>
      <c r="O22" s="45"/>
      <c r="P22" s="45"/>
      <c r="Q22" s="723"/>
    </row>
    <row r="23" spans="1:17" ht="13.5" thickBo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19.5">
      <c r="A24" s="745" t="s">
        <v>464</v>
      </c>
      <c r="B24" s="682" t="s">
        <v>427</v>
      </c>
      <c r="C24" s="704"/>
      <c r="D24" s="705"/>
      <c r="E24" s="706"/>
      <c r="F24" s="707"/>
      <c r="G24" s="708"/>
      <c r="H24" s="770"/>
      <c r="I24" s="687"/>
      <c r="J24" s="687"/>
      <c r="K24" s="709"/>
      <c r="L24" s="710"/>
      <c r="M24" s="687"/>
      <c r="N24" s="687"/>
      <c r="O24" s="687"/>
      <c r="P24" s="709"/>
      <c r="Q24" s="691"/>
    </row>
    <row r="25" spans="1:17" s="378" customFormat="1" ht="18">
      <c r="A25" s="727">
        <v>1</v>
      </c>
      <c r="B25" s="101" t="s">
        <v>427</v>
      </c>
      <c r="C25" s="362">
        <v>4864884</v>
      </c>
      <c r="D25" s="592" t="s">
        <v>12</v>
      </c>
      <c r="E25" s="592" t="s">
        <v>308</v>
      </c>
      <c r="F25" s="436">
        <v>-1000</v>
      </c>
      <c r="G25" s="290">
        <v>999740</v>
      </c>
      <c r="H25" s="291">
        <v>999874</v>
      </c>
      <c r="I25" s="274">
        <f>G25-H25</f>
        <v>-134</v>
      </c>
      <c r="J25" s="274">
        <f>$F25*I25</f>
        <v>134000</v>
      </c>
      <c r="K25" s="274">
        <f>J25/1000000</f>
        <v>0.13400000000000001</v>
      </c>
      <c r="L25" s="290">
        <v>999518</v>
      </c>
      <c r="M25" s="291">
        <v>999555</v>
      </c>
      <c r="N25" s="274">
        <f>L25-M25</f>
        <v>-37</v>
      </c>
      <c r="O25" s="274">
        <f>$F25*N25</f>
        <v>37000</v>
      </c>
      <c r="P25" s="274">
        <f>O25/1000000</f>
        <v>3.6999999999999998E-2</v>
      </c>
      <c r="Q25" s="694"/>
    </row>
    <row r="26" spans="1:17" s="378" customFormat="1" ht="18">
      <c r="A26" s="693"/>
      <c r="B26" s="101"/>
      <c r="C26" s="362"/>
      <c r="D26" s="592"/>
      <c r="E26" s="592"/>
      <c r="F26" s="436"/>
      <c r="G26" s="696" t="s">
        <v>456</v>
      </c>
      <c r="H26" s="405"/>
      <c r="I26" s="274"/>
      <c r="J26" s="274"/>
      <c r="K26" s="487">
        <f>K25</f>
        <v>0.13400000000000001</v>
      </c>
      <c r="L26" s="290"/>
      <c r="M26" s="291"/>
      <c r="N26" s="274"/>
      <c r="O26" s="274"/>
      <c r="P26" s="487">
        <f>P25</f>
        <v>3.6999999999999998E-2</v>
      </c>
      <c r="Q26" s="694"/>
    </row>
    <row r="27" spans="1:17" s="378" customFormat="1" ht="16.5">
      <c r="A27" s="746"/>
      <c r="B27" s="543" t="s">
        <v>461</v>
      </c>
      <c r="C27" s="431"/>
      <c r="D27" s="432"/>
      <c r="E27" s="432"/>
      <c r="F27" s="433"/>
      <c r="G27" s="290"/>
      <c r="H27" s="79"/>
      <c r="I27" s="274"/>
      <c r="J27" s="274"/>
      <c r="K27" s="487"/>
      <c r="L27" s="290"/>
      <c r="M27" s="291"/>
      <c r="N27" s="274"/>
      <c r="O27" s="274"/>
      <c r="P27" s="487"/>
      <c r="Q27" s="694"/>
    </row>
    <row r="28" spans="1:17" s="378" customFormat="1" ht="18">
      <c r="A28" s="747"/>
      <c r="B28" s="335" t="s">
        <v>257</v>
      </c>
      <c r="C28" s="701" t="s">
        <v>455</v>
      </c>
      <c r="D28" s="335"/>
      <c r="E28" s="335"/>
      <c r="F28" s="335"/>
      <c r="G28" s="721">
        <v>29.2</v>
      </c>
      <c r="H28" s="335" t="s">
        <v>259</v>
      </c>
      <c r="I28" s="335"/>
      <c r="J28" s="363"/>
      <c r="K28" s="717">
        <f t="shared" ref="K28:K33" si="2">($K$26*G28)/100</f>
        <v>3.9128000000000003E-2</v>
      </c>
      <c r="L28" s="721"/>
      <c r="M28" s="335"/>
      <c r="N28" s="335"/>
      <c r="O28" s="335"/>
      <c r="P28" s="717">
        <f t="shared" ref="P28:P33" si="3">($P$26*G28)/100</f>
        <v>1.0804000000000001E-2</v>
      </c>
      <c r="Q28" s="694"/>
    </row>
    <row r="29" spans="1:17" s="378" customFormat="1" ht="18">
      <c r="A29" s="747"/>
      <c r="B29" s="335" t="s">
        <v>309</v>
      </c>
      <c r="C29" s="701" t="s">
        <v>455</v>
      </c>
      <c r="D29" s="335"/>
      <c r="E29" s="335"/>
      <c r="F29" s="335"/>
      <c r="G29" s="721">
        <v>41.81</v>
      </c>
      <c r="H29" s="335" t="s">
        <v>259</v>
      </c>
      <c r="I29" s="335"/>
      <c r="J29" s="363"/>
      <c r="K29" s="717">
        <f t="shared" si="2"/>
        <v>5.6025400000000003E-2</v>
      </c>
      <c r="L29" s="721"/>
      <c r="M29" s="17"/>
      <c r="N29" s="335"/>
      <c r="O29" s="335"/>
      <c r="P29" s="717">
        <f t="shared" si="3"/>
        <v>1.5469699999999999E-2</v>
      </c>
      <c r="Q29" s="694"/>
    </row>
    <row r="30" spans="1:17" s="378" customFormat="1" ht="18">
      <c r="A30" s="747"/>
      <c r="B30" s="335" t="s">
        <v>310</v>
      </c>
      <c r="C30" s="701" t="s">
        <v>455</v>
      </c>
      <c r="D30" s="335"/>
      <c r="E30" s="335"/>
      <c r="F30" s="335"/>
      <c r="G30" s="721">
        <v>23.9</v>
      </c>
      <c r="H30" s="335" t="s">
        <v>259</v>
      </c>
      <c r="I30" s="335"/>
      <c r="J30" s="363"/>
      <c r="K30" s="717">
        <f t="shared" si="2"/>
        <v>3.2025999999999999E-2</v>
      </c>
      <c r="L30" s="721"/>
      <c r="M30" s="335"/>
      <c r="N30" s="335"/>
      <c r="O30" s="335"/>
      <c r="P30" s="717">
        <f t="shared" si="3"/>
        <v>8.8429999999999984E-3</v>
      </c>
      <c r="Q30" s="694"/>
    </row>
    <row r="31" spans="1:17" s="378" customFormat="1" ht="18">
      <c r="A31" s="747"/>
      <c r="B31" s="335" t="s">
        <v>311</v>
      </c>
      <c r="C31" s="701" t="s">
        <v>455</v>
      </c>
      <c r="D31" s="335"/>
      <c r="E31" s="335"/>
      <c r="F31" s="335"/>
      <c r="G31" s="721">
        <v>5.09</v>
      </c>
      <c r="H31" s="335" t="s">
        <v>259</v>
      </c>
      <c r="I31" s="335"/>
      <c r="J31" s="363"/>
      <c r="K31" s="717">
        <f t="shared" si="2"/>
        <v>6.8205999999999996E-3</v>
      </c>
      <c r="L31" s="721"/>
      <c r="M31" s="335"/>
      <c r="N31" s="335"/>
      <c r="O31" s="335"/>
      <c r="P31" s="717">
        <f t="shared" si="3"/>
        <v>1.8833000000000001E-3</v>
      </c>
      <c r="Q31" s="694"/>
    </row>
    <row r="32" spans="1:17" s="378" customFormat="1" ht="18">
      <c r="A32" s="747"/>
      <c r="B32" s="335" t="s">
        <v>312</v>
      </c>
      <c r="C32" s="701" t="s">
        <v>455</v>
      </c>
      <c r="D32" s="335"/>
      <c r="E32" s="335"/>
      <c r="F32" s="335"/>
      <c r="G32" s="721">
        <v>0</v>
      </c>
      <c r="H32" s="335" t="s">
        <v>259</v>
      </c>
      <c r="I32" s="335"/>
      <c r="J32" s="363"/>
      <c r="K32" s="717">
        <f t="shared" si="2"/>
        <v>0</v>
      </c>
      <c r="L32" s="721"/>
      <c r="M32" s="335"/>
      <c r="N32" s="335"/>
      <c r="O32" s="335"/>
      <c r="P32" s="717">
        <f t="shared" si="3"/>
        <v>0</v>
      </c>
      <c r="Q32" s="694"/>
    </row>
    <row r="33" spans="1:17" s="378" customFormat="1" ht="18.75" thickBot="1">
      <c r="A33" s="748"/>
      <c r="B33" s="713" t="s">
        <v>415</v>
      </c>
      <c r="C33" s="714" t="s">
        <v>455</v>
      </c>
      <c r="D33" s="45"/>
      <c r="E33" s="45"/>
      <c r="F33" s="715"/>
      <c r="G33" s="724">
        <v>0</v>
      </c>
      <c r="H33" s="713" t="s">
        <v>259</v>
      </c>
      <c r="I33" s="45"/>
      <c r="J33" s="716"/>
      <c r="K33" s="725">
        <f t="shared" si="2"/>
        <v>0</v>
      </c>
      <c r="L33" s="724"/>
      <c r="M33" s="45"/>
      <c r="N33" s="45"/>
      <c r="O33" s="45"/>
      <c r="P33" s="725">
        <f t="shared" si="3"/>
        <v>0</v>
      </c>
      <c r="Q33" s="712"/>
    </row>
    <row r="34" spans="1:17" s="378" customFormat="1" ht="18.75" thickBot="1">
      <c r="A34" s="261"/>
      <c r="B34" s="771"/>
      <c r="C34" s="772"/>
      <c r="D34" s="773"/>
      <c r="E34" s="773"/>
      <c r="F34" s="774"/>
      <c r="G34" s="775"/>
      <c r="H34" s="771"/>
      <c r="I34" s="773"/>
      <c r="J34" s="776"/>
      <c r="K34" s="771"/>
      <c r="L34" s="773"/>
      <c r="M34" s="773"/>
      <c r="N34" s="773"/>
      <c r="O34" s="773"/>
      <c r="P34" s="771"/>
      <c r="Q34" s="405"/>
    </row>
    <row r="35" spans="1:17" ht="19.5">
      <c r="A35" s="745" t="s">
        <v>465</v>
      </c>
      <c r="B35" s="682" t="s">
        <v>296</v>
      </c>
      <c r="C35" s="42"/>
      <c r="D35" s="42"/>
      <c r="E35" s="42"/>
      <c r="F35" s="42"/>
      <c r="G35" s="718"/>
      <c r="H35" s="42"/>
      <c r="I35" s="42"/>
      <c r="J35" s="42"/>
      <c r="K35" s="42"/>
      <c r="L35" s="718"/>
      <c r="M35" s="42"/>
      <c r="N35" s="42"/>
      <c r="O35" s="42"/>
      <c r="P35" s="42"/>
      <c r="Q35" s="719"/>
    </row>
    <row r="36" spans="1:17" s="378" customFormat="1">
      <c r="A36" s="478"/>
      <c r="B36" s="104" t="s">
        <v>300</v>
      </c>
      <c r="C36" s="105" t="s">
        <v>249</v>
      </c>
      <c r="D36" s="405"/>
      <c r="E36" s="405"/>
      <c r="F36" s="545"/>
      <c r="G36" s="551"/>
      <c r="H36" s="405"/>
      <c r="I36" s="405"/>
      <c r="J36" s="405"/>
      <c r="K36" s="545"/>
      <c r="L36" s="551"/>
      <c r="M36" s="405"/>
      <c r="N36" s="405"/>
      <c r="O36" s="405"/>
      <c r="P36" s="545"/>
      <c r="Q36" s="694"/>
    </row>
    <row r="37" spans="1:17" s="378" customFormat="1" ht="16.5">
      <c r="A37" s="727">
        <v>1</v>
      </c>
      <c r="B37" s="405" t="s">
        <v>297</v>
      </c>
      <c r="C37" s="406">
        <v>5100238</v>
      </c>
      <c r="D37" s="102" t="s">
        <v>12</v>
      </c>
      <c r="E37" s="102" t="s">
        <v>251</v>
      </c>
      <c r="F37" s="407">
        <v>-750</v>
      </c>
      <c r="G37" s="290">
        <v>193916</v>
      </c>
      <c r="H37" s="291">
        <v>192486</v>
      </c>
      <c r="I37" s="274">
        <f>G37-H37</f>
        <v>1430</v>
      </c>
      <c r="J37" s="274">
        <f>$F37*I37</f>
        <v>-1072500</v>
      </c>
      <c r="K37" s="274">
        <f>J37/1000000</f>
        <v>-1.0725</v>
      </c>
      <c r="L37" s="290">
        <v>999741</v>
      </c>
      <c r="M37" s="291">
        <v>999741</v>
      </c>
      <c r="N37" s="274">
        <f>L37-M37</f>
        <v>0</v>
      </c>
      <c r="O37" s="274">
        <f>$F37*N37</f>
        <v>0</v>
      </c>
      <c r="P37" s="274">
        <f>O37/1000000</f>
        <v>0</v>
      </c>
      <c r="Q37" s="695"/>
    </row>
    <row r="38" spans="1:17" s="378" customFormat="1" ht="16.5">
      <c r="A38" s="727">
        <v>2</v>
      </c>
      <c r="B38" s="405" t="s">
        <v>298</v>
      </c>
      <c r="C38" s="406">
        <v>4902490</v>
      </c>
      <c r="D38" s="102" t="s">
        <v>12</v>
      </c>
      <c r="E38" s="102" t="s">
        <v>251</v>
      </c>
      <c r="F38" s="407">
        <v>-1000</v>
      </c>
      <c r="G38" s="290">
        <v>5966</v>
      </c>
      <c r="H38" s="291">
        <v>5035</v>
      </c>
      <c r="I38" s="274">
        <f>G38-H38</f>
        <v>931</v>
      </c>
      <c r="J38" s="274">
        <f>$F38*I38</f>
        <v>-931000</v>
      </c>
      <c r="K38" s="274">
        <f>J38/1000000</f>
        <v>-0.93100000000000005</v>
      </c>
      <c r="L38" s="290">
        <v>4</v>
      </c>
      <c r="M38" s="291">
        <v>7</v>
      </c>
      <c r="N38" s="274">
        <f>L38-M38</f>
        <v>-3</v>
      </c>
      <c r="O38" s="274">
        <f>$F38*N38</f>
        <v>3000</v>
      </c>
      <c r="P38" s="274">
        <f>O38/1000000</f>
        <v>3.0000000000000001E-3</v>
      </c>
      <c r="Q38" s="694"/>
    </row>
    <row r="39" spans="1:17" s="434" customFormat="1" ht="16.5">
      <c r="A39" s="728">
        <v>3</v>
      </c>
      <c r="B39" s="430" t="s">
        <v>299</v>
      </c>
      <c r="C39" s="431">
        <v>4902483</v>
      </c>
      <c r="D39" s="432" t="s">
        <v>12</v>
      </c>
      <c r="E39" s="432" t="s">
        <v>251</v>
      </c>
      <c r="F39" s="433">
        <v>-750</v>
      </c>
      <c r="G39" s="290">
        <v>993044</v>
      </c>
      <c r="H39" s="291">
        <v>993263</v>
      </c>
      <c r="I39" s="274">
        <f>G39-H39</f>
        <v>-219</v>
      </c>
      <c r="J39" s="274">
        <f>$F39*I39</f>
        <v>164250</v>
      </c>
      <c r="K39" s="274">
        <f>J39/1000000</f>
        <v>0.16425000000000001</v>
      </c>
      <c r="L39" s="290">
        <v>999402</v>
      </c>
      <c r="M39" s="291">
        <v>999402</v>
      </c>
      <c r="N39" s="274">
        <f>L39-M39</f>
        <v>0</v>
      </c>
      <c r="O39" s="274">
        <f>$F39*N39</f>
        <v>0</v>
      </c>
      <c r="P39" s="274">
        <f>O39/1000000</f>
        <v>0</v>
      </c>
      <c r="Q39" s="700"/>
    </row>
    <row r="40" spans="1:17" s="434" customFormat="1" ht="16.5">
      <c r="A40" s="746"/>
      <c r="B40" s="430"/>
      <c r="C40" s="431"/>
      <c r="D40" s="432"/>
      <c r="E40" s="432"/>
      <c r="F40" s="433"/>
      <c r="G40" s="290"/>
      <c r="H40" s="430"/>
      <c r="I40" s="79" t="s">
        <v>457</v>
      </c>
      <c r="J40" s="274"/>
      <c r="K40" s="487">
        <f>SUM(K37:K39)</f>
        <v>-1.8392499999999998</v>
      </c>
      <c r="L40" s="290"/>
      <c r="M40" s="291"/>
      <c r="N40" s="274"/>
      <c r="O40" s="274"/>
      <c r="P40" s="487">
        <f>SUM(P37:P39)</f>
        <v>3.0000000000000001E-3</v>
      </c>
      <c r="Q40" s="700"/>
    </row>
    <row r="41" spans="1:17" s="434" customFormat="1" ht="16.5">
      <c r="A41" s="746"/>
      <c r="B41" s="543" t="s">
        <v>462</v>
      </c>
      <c r="C41" s="431"/>
      <c r="D41" s="432"/>
      <c r="E41" s="432"/>
      <c r="F41" s="433"/>
      <c r="G41" s="290"/>
      <c r="H41" s="79"/>
      <c r="I41" s="274"/>
      <c r="J41" s="274"/>
      <c r="K41" s="487"/>
      <c r="L41" s="290"/>
      <c r="M41" s="291"/>
      <c r="N41" s="274"/>
      <c r="O41" s="274"/>
      <c r="P41" s="487"/>
      <c r="Q41" s="700"/>
    </row>
    <row r="42" spans="1:17" s="434" customFormat="1" ht="18">
      <c r="A42" s="747"/>
      <c r="B42" s="335" t="s">
        <v>257</v>
      </c>
      <c r="C42" s="701" t="s">
        <v>455</v>
      </c>
      <c r="D42" s="335"/>
      <c r="E42" s="335"/>
      <c r="F42" s="335"/>
      <c r="G42" s="721">
        <v>19.28</v>
      </c>
      <c r="H42" s="335" t="s">
        <v>259</v>
      </c>
      <c r="I42" s="335"/>
      <c r="J42" s="363"/>
      <c r="K42" s="717">
        <f t="shared" ref="K42:K47" si="4">($K$40*G42)/100</f>
        <v>-0.35460740000000002</v>
      </c>
      <c r="L42" s="721"/>
      <c r="M42" s="335"/>
      <c r="N42" s="335"/>
      <c r="O42" s="335"/>
      <c r="P42" s="717">
        <f t="shared" ref="P42:P47" si="5">($P$40*G42)/100</f>
        <v>5.7840000000000007E-4</v>
      </c>
      <c r="Q42" s="700"/>
    </row>
    <row r="43" spans="1:17" s="434" customFormat="1" ht="18">
      <c r="A43" s="747"/>
      <c r="B43" s="335" t="s">
        <v>309</v>
      </c>
      <c r="C43" s="701" t="s">
        <v>455</v>
      </c>
      <c r="D43" s="335"/>
      <c r="E43" s="335"/>
      <c r="F43" s="335"/>
      <c r="G43" s="721">
        <v>28.29</v>
      </c>
      <c r="H43" s="335" t="s">
        <v>259</v>
      </c>
      <c r="I43" s="335"/>
      <c r="J43" s="363"/>
      <c r="K43" s="717">
        <f t="shared" si="4"/>
        <v>-0.52032382499999996</v>
      </c>
      <c r="L43" s="721"/>
      <c r="M43" s="17"/>
      <c r="N43" s="335"/>
      <c r="O43" s="335"/>
      <c r="P43" s="717">
        <f t="shared" si="5"/>
        <v>8.4869999999999998E-4</v>
      </c>
      <c r="Q43" s="700"/>
    </row>
    <row r="44" spans="1:17" s="434" customFormat="1" ht="18">
      <c r="A44" s="747"/>
      <c r="B44" s="335" t="s">
        <v>310</v>
      </c>
      <c r="C44" s="701" t="s">
        <v>455</v>
      </c>
      <c r="D44" s="335"/>
      <c r="E44" s="335"/>
      <c r="F44" s="335"/>
      <c r="G44" s="721">
        <v>16.07</v>
      </c>
      <c r="H44" s="335" t="s">
        <v>259</v>
      </c>
      <c r="I44" s="335"/>
      <c r="J44" s="363"/>
      <c r="K44" s="717">
        <f t="shared" si="4"/>
        <v>-0.29556747499999997</v>
      </c>
      <c r="L44" s="721"/>
      <c r="M44" s="335"/>
      <c r="N44" s="335"/>
      <c r="O44" s="335"/>
      <c r="P44" s="717">
        <f t="shared" si="5"/>
        <v>4.8210000000000001E-4</v>
      </c>
      <c r="Q44" s="700"/>
    </row>
    <row r="45" spans="1:17" s="434" customFormat="1" ht="18">
      <c r="A45" s="747"/>
      <c r="B45" s="335" t="s">
        <v>311</v>
      </c>
      <c r="C45" s="701" t="s">
        <v>455</v>
      </c>
      <c r="D45" s="335"/>
      <c r="E45" s="335"/>
      <c r="F45" s="335"/>
      <c r="G45" s="721">
        <v>30.3</v>
      </c>
      <c r="H45" s="335" t="s">
        <v>259</v>
      </c>
      <c r="I45" s="335"/>
      <c r="J45" s="363"/>
      <c r="K45" s="717">
        <f t="shared" si="4"/>
        <v>-0.55729274999999989</v>
      </c>
      <c r="L45" s="721"/>
      <c r="M45" s="335"/>
      <c r="N45" s="335"/>
      <c r="O45" s="335"/>
      <c r="P45" s="717">
        <f t="shared" si="5"/>
        <v>9.0900000000000009E-4</v>
      </c>
      <c r="Q45" s="700"/>
    </row>
    <row r="46" spans="1:17" s="434" customFormat="1" ht="18">
      <c r="A46" s="747"/>
      <c r="B46" s="335" t="s">
        <v>312</v>
      </c>
      <c r="C46" s="701" t="s">
        <v>455</v>
      </c>
      <c r="D46" s="335"/>
      <c r="E46" s="335"/>
      <c r="F46" s="335"/>
      <c r="G46" s="721">
        <v>6.06</v>
      </c>
      <c r="H46" s="335" t="s">
        <v>259</v>
      </c>
      <c r="I46" s="335"/>
      <c r="J46" s="363"/>
      <c r="K46" s="717">
        <f t="shared" si="4"/>
        <v>-0.11145854999999998</v>
      </c>
      <c r="L46" s="721"/>
      <c r="M46" s="335"/>
      <c r="N46" s="335"/>
      <c r="O46" s="335"/>
      <c r="P46" s="717">
        <f t="shared" si="5"/>
        <v>1.8179999999999997E-4</v>
      </c>
      <c r="Q46" s="700"/>
    </row>
    <row r="47" spans="1:17" s="434" customFormat="1" ht="18.75" thickBot="1">
      <c r="A47" s="748"/>
      <c r="B47" s="713" t="s">
        <v>415</v>
      </c>
      <c r="C47" s="714" t="s">
        <v>455</v>
      </c>
      <c r="D47" s="45"/>
      <c r="E47" s="45"/>
      <c r="F47" s="715"/>
      <c r="G47" s="724">
        <v>0</v>
      </c>
      <c r="H47" s="713" t="s">
        <v>259</v>
      </c>
      <c r="I47" s="45"/>
      <c r="J47" s="716"/>
      <c r="K47" s="725">
        <f t="shared" si="4"/>
        <v>0</v>
      </c>
      <c r="L47" s="724"/>
      <c r="M47" s="45"/>
      <c r="N47" s="45"/>
      <c r="O47" s="45"/>
      <c r="P47" s="725">
        <f t="shared" si="5"/>
        <v>0</v>
      </c>
      <c r="Q47" s="720"/>
    </row>
    <row r="48" spans="1:17" s="434" customFormat="1" ht="18.75" thickBot="1">
      <c r="A48" s="261"/>
      <c r="B48" s="335"/>
      <c r="C48" s="701"/>
      <c r="D48" s="17"/>
      <c r="E48" s="17"/>
      <c r="F48" s="702"/>
      <c r="G48" s="729"/>
      <c r="H48" s="335"/>
      <c r="I48" s="17"/>
      <c r="J48" s="703"/>
      <c r="K48" s="717"/>
      <c r="L48" s="729"/>
      <c r="M48" s="17"/>
      <c r="N48" s="17"/>
      <c r="O48" s="17"/>
      <c r="P48" s="788"/>
      <c r="Q48" s="430"/>
    </row>
    <row r="49" spans="1:17" s="434" customFormat="1" ht="19.5" customHeight="1">
      <c r="A49" s="745" t="s">
        <v>466</v>
      </c>
      <c r="B49" s="726" t="s">
        <v>458</v>
      </c>
      <c r="C49" s="730"/>
      <c r="D49" s="453"/>
      <c r="E49" s="453"/>
      <c r="F49" s="777"/>
      <c r="G49" s="780"/>
      <c r="H49" s="731"/>
      <c r="I49" s="453"/>
      <c r="J49" s="732"/>
      <c r="K49" s="781"/>
      <c r="L49" s="453"/>
      <c r="M49" s="453"/>
      <c r="N49" s="453"/>
      <c r="O49" s="453"/>
      <c r="P49" s="731"/>
      <c r="Q49" s="733"/>
    </row>
    <row r="50" spans="1:17" s="378" customFormat="1" ht="18">
      <c r="A50" s="727">
        <v>1</v>
      </c>
      <c r="B50" s="623" t="s">
        <v>428</v>
      </c>
      <c r="C50" s="362">
        <v>5295115</v>
      </c>
      <c r="D50" s="592" t="s">
        <v>12</v>
      </c>
      <c r="E50" s="592" t="s">
        <v>308</v>
      </c>
      <c r="F50" s="436">
        <v>-100</v>
      </c>
      <c r="G50" s="290">
        <v>317478</v>
      </c>
      <c r="H50" s="291">
        <v>325705</v>
      </c>
      <c r="I50" s="274">
        <f>G50-H50</f>
        <v>-8227</v>
      </c>
      <c r="J50" s="274">
        <f>$F50*I50</f>
        <v>822700</v>
      </c>
      <c r="K50" s="782">
        <f>J50/1000000</f>
        <v>0.82269999999999999</v>
      </c>
      <c r="L50" s="291">
        <v>984104</v>
      </c>
      <c r="M50" s="291">
        <v>984104</v>
      </c>
      <c r="N50" s="274">
        <f>L50-M50</f>
        <v>0</v>
      </c>
      <c r="O50" s="274">
        <f>$F50*N50</f>
        <v>0</v>
      </c>
      <c r="P50" s="274">
        <f>O50/1000000</f>
        <v>0</v>
      </c>
      <c r="Q50" s="694"/>
    </row>
    <row r="51" spans="1:17" s="378" customFormat="1" ht="18">
      <c r="A51" s="699"/>
      <c r="B51" s="623"/>
      <c r="C51" s="362"/>
      <c r="D51" s="592"/>
      <c r="E51" s="592"/>
      <c r="F51" s="436"/>
      <c r="G51" s="290"/>
      <c r="H51" s="430"/>
      <c r="I51" s="79" t="s">
        <v>459</v>
      </c>
      <c r="J51" s="274"/>
      <c r="K51" s="783">
        <f>K50</f>
        <v>0.82269999999999999</v>
      </c>
      <c r="L51" s="291"/>
      <c r="M51" s="291"/>
      <c r="N51" s="274"/>
      <c r="O51" s="274"/>
      <c r="P51" s="487">
        <f>P50</f>
        <v>0</v>
      </c>
      <c r="Q51" s="694"/>
    </row>
    <row r="52" spans="1:17" s="378" customFormat="1" ht="16.5">
      <c r="A52" s="699"/>
      <c r="B52" s="543" t="s">
        <v>527</v>
      </c>
      <c r="C52" s="431"/>
      <c r="D52" s="432"/>
      <c r="E52" s="432"/>
      <c r="F52" s="433"/>
      <c r="G52" s="290"/>
      <c r="H52" s="79"/>
      <c r="I52" s="274"/>
      <c r="J52" s="274"/>
      <c r="K52" s="783"/>
      <c r="L52" s="291"/>
      <c r="M52" s="291"/>
      <c r="N52" s="274"/>
      <c r="O52" s="274"/>
      <c r="P52" s="487"/>
      <c r="Q52" s="694"/>
    </row>
    <row r="53" spans="1:17" s="378" customFormat="1" ht="18">
      <c r="A53" s="699"/>
      <c r="B53" s="335" t="s">
        <v>257</v>
      </c>
      <c r="C53" s="701" t="s">
        <v>258</v>
      </c>
      <c r="D53" s="335"/>
      <c r="E53" s="335"/>
      <c r="F53" s="778"/>
      <c r="G53" s="721">
        <v>30.1051</v>
      </c>
      <c r="H53" s="335" t="s">
        <v>259</v>
      </c>
      <c r="I53" s="246"/>
      <c r="J53" s="359"/>
      <c r="K53" s="784">
        <f t="shared" ref="K53:K58" si="6">($K$51*G53)/100</f>
        <v>0.24767465770000002</v>
      </c>
      <c r="L53" s="729"/>
      <c r="M53" s="335"/>
      <c r="N53" s="752"/>
      <c r="O53" s="359"/>
      <c r="P53" s="359">
        <f>($P$51*G53)/100</f>
        <v>0</v>
      </c>
      <c r="Q53" s="753"/>
    </row>
    <row r="54" spans="1:17" s="378" customFormat="1" ht="18">
      <c r="A54" s="699"/>
      <c r="B54" s="335" t="s">
        <v>309</v>
      </c>
      <c r="C54" s="701" t="s">
        <v>258</v>
      </c>
      <c r="D54" s="335"/>
      <c r="E54" s="335"/>
      <c r="F54" s="778"/>
      <c r="G54" s="721">
        <v>42.759</v>
      </c>
      <c r="H54" s="335" t="s">
        <v>259</v>
      </c>
      <c r="I54" s="729"/>
      <c r="J54" s="359"/>
      <c r="K54" s="784">
        <f t="shared" si="6"/>
        <v>0.35177829299999996</v>
      </c>
      <c r="L54" s="729"/>
      <c r="M54" s="17"/>
      <c r="N54" s="752"/>
      <c r="O54" s="359"/>
      <c r="P54" s="359">
        <f>($P$51*G54)/100</f>
        <v>0</v>
      </c>
      <c r="Q54" s="753"/>
    </row>
    <row r="55" spans="1:17" s="378" customFormat="1" ht="18">
      <c r="A55" s="699"/>
      <c r="B55" s="335" t="s">
        <v>310</v>
      </c>
      <c r="C55" s="701" t="s">
        <v>258</v>
      </c>
      <c r="D55" s="335"/>
      <c r="E55" s="335"/>
      <c r="F55" s="778"/>
      <c r="G55" s="721">
        <v>22.106000000000002</v>
      </c>
      <c r="H55" s="335" t="s">
        <v>259</v>
      </c>
      <c r="I55" s="246"/>
      <c r="J55" s="359"/>
      <c r="K55" s="784">
        <f t="shared" si="6"/>
        <v>0.181866062</v>
      </c>
      <c r="L55" s="729"/>
      <c r="M55" s="335"/>
      <c r="N55" s="752"/>
      <c r="O55" s="359"/>
      <c r="P55" s="359">
        <f>($P$51*G55)/100</f>
        <v>0</v>
      </c>
      <c r="Q55" s="753"/>
    </row>
    <row r="56" spans="1:17" s="378" customFormat="1" ht="18">
      <c r="A56" s="699"/>
      <c r="B56" s="335" t="s">
        <v>311</v>
      </c>
      <c r="C56" s="701" t="s">
        <v>258</v>
      </c>
      <c r="D56" s="335"/>
      <c r="E56" s="335"/>
      <c r="F56" s="778"/>
      <c r="G56" s="721">
        <v>3.9369000000000001</v>
      </c>
      <c r="H56" s="335" t="s">
        <v>259</v>
      </c>
      <c r="I56" s="246"/>
      <c r="J56" s="359"/>
      <c r="K56" s="784">
        <f t="shared" si="6"/>
        <v>3.2388876300000001E-2</v>
      </c>
      <c r="L56" s="729"/>
      <c r="M56" s="335"/>
      <c r="N56" s="752"/>
      <c r="O56" s="359"/>
      <c r="P56" s="359">
        <f>($P$51*G56)/100</f>
        <v>0</v>
      </c>
      <c r="Q56" s="753"/>
    </row>
    <row r="57" spans="1:17" s="378" customFormat="1" ht="18">
      <c r="A57" s="699"/>
      <c r="B57" s="335" t="s">
        <v>312</v>
      </c>
      <c r="C57" s="701" t="s">
        <v>258</v>
      </c>
      <c r="D57" s="335"/>
      <c r="E57" s="335"/>
      <c r="F57" s="778"/>
      <c r="G57" s="721">
        <v>0.65710000000000002</v>
      </c>
      <c r="H57" s="335" t="s">
        <v>259</v>
      </c>
      <c r="I57" s="246"/>
      <c r="J57" s="359"/>
      <c r="K57" s="784">
        <f t="shared" si="6"/>
        <v>5.4059617000000006E-3</v>
      </c>
      <c r="L57" s="729"/>
      <c r="M57" s="335"/>
      <c r="N57" s="752"/>
      <c r="O57" s="359"/>
      <c r="P57" s="359">
        <f>($P$51*G57)/100</f>
        <v>0</v>
      </c>
      <c r="Q57" s="753"/>
    </row>
    <row r="58" spans="1:17" s="378" customFormat="1" ht="18.75" thickBot="1">
      <c r="A58" s="734"/>
      <c r="B58" s="713" t="s">
        <v>415</v>
      </c>
      <c r="C58" s="714" t="s">
        <v>258</v>
      </c>
      <c r="D58" s="45"/>
      <c r="E58" s="45"/>
      <c r="F58" s="779"/>
      <c r="G58" s="724">
        <v>0.43590000000000001</v>
      </c>
      <c r="H58" s="713" t="s">
        <v>259</v>
      </c>
      <c r="I58" s="749"/>
      <c r="J58" s="749"/>
      <c r="K58" s="833">
        <f t="shared" si="6"/>
        <v>3.5861492999999999E-3</v>
      </c>
      <c r="L58" s="757"/>
      <c r="M58" s="45"/>
      <c r="N58" s="456"/>
      <c r="O58" s="750"/>
      <c r="P58" s="755">
        <f>($P$51*G53)/100</f>
        <v>0</v>
      </c>
      <c r="Q58" s="754"/>
    </row>
    <row r="59" spans="1:17" s="378" customFormat="1" ht="18">
      <c r="A59" s="76"/>
      <c r="B59" s="335"/>
      <c r="C59" s="681"/>
      <c r="D59" s="17"/>
      <c r="E59" s="17"/>
      <c r="F59" s="702"/>
      <c r="G59" s="729"/>
      <c r="H59" s="335"/>
      <c r="I59" s="17"/>
      <c r="J59" s="703"/>
      <c r="K59" s="717"/>
      <c r="L59" s="729"/>
      <c r="M59" s="17"/>
      <c r="N59" s="17"/>
      <c r="O59" s="17"/>
      <c r="P59" s="717"/>
      <c r="Q59" s="405"/>
    </row>
    <row r="60" spans="1:17" s="378" customFormat="1" ht="20.25" thickBot="1">
      <c r="A60" s="756" t="s">
        <v>467</v>
      </c>
      <c r="B60" s="982" t="s">
        <v>470</v>
      </c>
      <c r="C60" s="982"/>
      <c r="D60" s="982"/>
      <c r="E60" s="982"/>
      <c r="F60" s="715"/>
      <c r="G60" s="757"/>
      <c r="H60" s="713"/>
      <c r="I60" s="45"/>
      <c r="J60" s="716"/>
      <c r="K60" s="725"/>
      <c r="L60" s="757"/>
      <c r="M60" s="45"/>
      <c r="N60" s="45"/>
      <c r="O60" s="45"/>
      <c r="P60" s="717"/>
      <c r="Q60" s="456"/>
    </row>
    <row r="61" spans="1:17" s="378" customFormat="1" ht="36">
      <c r="A61" s="960">
        <v>1</v>
      </c>
      <c r="B61" s="961" t="s">
        <v>470</v>
      </c>
      <c r="C61" s="962" t="s">
        <v>449</v>
      </c>
      <c r="D61" s="963" t="s">
        <v>436</v>
      </c>
      <c r="E61" s="964" t="s">
        <v>308</v>
      </c>
      <c r="F61" s="965">
        <v>-240000</v>
      </c>
      <c r="G61" s="966">
        <v>-1.53</v>
      </c>
      <c r="H61" s="967">
        <v>-1.53</v>
      </c>
      <c r="I61" s="968">
        <f>G61-H61</f>
        <v>0</v>
      </c>
      <c r="J61" s="968">
        <f>$F61*I61</f>
        <v>0</v>
      </c>
      <c r="K61" s="969">
        <f>J61/1000000</f>
        <v>0</v>
      </c>
      <c r="L61" s="917">
        <v>-27.19</v>
      </c>
      <c r="M61" s="918">
        <v>-22.18</v>
      </c>
      <c r="N61" s="400">
        <f>L61-M61</f>
        <v>-5.0100000000000016</v>
      </c>
      <c r="O61" s="400">
        <f>$F61*N61</f>
        <v>1202400.0000000005</v>
      </c>
      <c r="P61" s="969">
        <f>O61/1000000</f>
        <v>1.2024000000000004</v>
      </c>
      <c r="Q61" s="758"/>
    </row>
    <row r="62" spans="1:17" s="378" customFormat="1" ht="16.5">
      <c r="A62" s="746"/>
      <c r="B62" s="543" t="s">
        <v>461</v>
      </c>
      <c r="C62" s="431"/>
      <c r="D62" s="432"/>
      <c r="E62" s="432"/>
      <c r="F62" s="433"/>
      <c r="G62" s="290"/>
      <c r="H62" s="79"/>
      <c r="I62" s="274"/>
      <c r="J62" s="274"/>
      <c r="K62" s="783"/>
      <c r="L62" s="290"/>
      <c r="M62" s="291"/>
      <c r="N62" s="274"/>
      <c r="O62" s="274"/>
      <c r="P62" s="783"/>
      <c r="Q62" s="382"/>
    </row>
    <row r="63" spans="1:17" s="378" customFormat="1" ht="18">
      <c r="A63" s="747"/>
      <c r="B63" s="335" t="s">
        <v>257</v>
      </c>
      <c r="C63" s="701" t="s">
        <v>455</v>
      </c>
      <c r="D63" s="335"/>
      <c r="E63" s="335"/>
      <c r="F63" s="335"/>
      <c r="G63" s="721">
        <v>30.09</v>
      </c>
      <c r="H63" s="335" t="s">
        <v>259</v>
      </c>
      <c r="I63" s="335"/>
      <c r="J63" s="363"/>
      <c r="K63" s="785">
        <f t="shared" ref="K63:K68" si="7">($K$61*G63)/100</f>
        <v>0</v>
      </c>
      <c r="L63" s="721"/>
      <c r="M63" s="335"/>
      <c r="N63" s="335"/>
      <c r="O63" s="335"/>
      <c r="P63" s="785">
        <f t="shared" ref="P63:P68" si="8">($P$61*G63)/100</f>
        <v>0.36180216000000009</v>
      </c>
      <c r="Q63" s="382"/>
    </row>
    <row r="64" spans="1:17" s="378" customFormat="1" ht="18">
      <c r="A64" s="747"/>
      <c r="B64" s="335" t="s">
        <v>309</v>
      </c>
      <c r="C64" s="701" t="s">
        <v>455</v>
      </c>
      <c r="D64" s="335"/>
      <c r="E64" s="335"/>
      <c r="F64" s="335"/>
      <c r="G64" s="721">
        <v>41.72</v>
      </c>
      <c r="H64" s="335" t="s">
        <v>259</v>
      </c>
      <c r="I64" s="335"/>
      <c r="J64" s="363"/>
      <c r="K64" s="785">
        <f t="shared" si="7"/>
        <v>0</v>
      </c>
      <c r="L64" s="721"/>
      <c r="M64" s="17"/>
      <c r="N64" s="335"/>
      <c r="O64" s="335"/>
      <c r="P64" s="785">
        <f t="shared" si="8"/>
        <v>0.50164128000000008</v>
      </c>
      <c r="Q64" s="382"/>
    </row>
    <row r="65" spans="1:256" s="378" customFormat="1" ht="18">
      <c r="A65" s="747"/>
      <c r="B65" s="335" t="s">
        <v>310</v>
      </c>
      <c r="C65" s="701" t="s">
        <v>455</v>
      </c>
      <c r="D65" s="335"/>
      <c r="E65" s="335"/>
      <c r="F65" s="335"/>
      <c r="G65" s="721">
        <v>23.33</v>
      </c>
      <c r="H65" s="335" t="s">
        <v>259</v>
      </c>
      <c r="I65" s="335"/>
      <c r="J65" s="363"/>
      <c r="K65" s="785">
        <f t="shared" si="7"/>
        <v>0</v>
      </c>
      <c r="L65" s="721"/>
      <c r="M65" s="335"/>
      <c r="N65" s="335"/>
      <c r="O65" s="335"/>
      <c r="P65" s="785">
        <f t="shared" si="8"/>
        <v>0.28051992000000003</v>
      </c>
      <c r="Q65" s="382"/>
    </row>
    <row r="66" spans="1:256" s="378" customFormat="1" ht="18">
      <c r="A66" s="747"/>
      <c r="B66" s="335" t="s">
        <v>311</v>
      </c>
      <c r="C66" s="701" t="s">
        <v>455</v>
      </c>
      <c r="D66" s="335"/>
      <c r="E66" s="335"/>
      <c r="F66" s="335"/>
      <c r="G66" s="721">
        <v>4.8600000000000003</v>
      </c>
      <c r="H66" s="335" t="s">
        <v>259</v>
      </c>
      <c r="I66" s="335"/>
      <c r="J66" s="363"/>
      <c r="K66" s="785">
        <f t="shared" si="7"/>
        <v>0</v>
      </c>
      <c r="L66" s="721"/>
      <c r="M66" s="335"/>
      <c r="N66" s="335"/>
      <c r="O66" s="335"/>
      <c r="P66" s="785">
        <f t="shared" si="8"/>
        <v>5.8436640000000019E-2</v>
      </c>
      <c r="Q66" s="382"/>
    </row>
    <row r="67" spans="1:256" s="378" customFormat="1" ht="18">
      <c r="A67" s="747"/>
      <c r="B67" s="335" t="s">
        <v>312</v>
      </c>
      <c r="C67" s="701" t="s">
        <v>455</v>
      </c>
      <c r="D67" s="335"/>
      <c r="E67" s="335"/>
      <c r="F67" s="335"/>
      <c r="G67" s="721">
        <v>0</v>
      </c>
      <c r="H67" s="335" t="s">
        <v>259</v>
      </c>
      <c r="I67" s="335"/>
      <c r="J67" s="363"/>
      <c r="K67" s="785">
        <f t="shared" si="7"/>
        <v>0</v>
      </c>
      <c r="L67" s="721"/>
      <c r="M67" s="335"/>
      <c r="N67" s="335"/>
      <c r="O67" s="335"/>
      <c r="P67" s="785">
        <f t="shared" si="8"/>
        <v>0</v>
      </c>
      <c r="Q67" s="382"/>
    </row>
    <row r="68" spans="1:256" s="378" customFormat="1" ht="18.75" thickBot="1">
      <c r="A68" s="748"/>
      <c r="B68" s="713" t="s">
        <v>415</v>
      </c>
      <c r="C68" s="714" t="s">
        <v>455</v>
      </c>
      <c r="D68" s="45"/>
      <c r="E68" s="45"/>
      <c r="F68" s="715"/>
      <c r="G68" s="724">
        <v>0</v>
      </c>
      <c r="H68" s="713" t="s">
        <v>259</v>
      </c>
      <c r="I68" s="45"/>
      <c r="J68" s="716"/>
      <c r="K68" s="786">
        <f t="shared" si="7"/>
        <v>0</v>
      </c>
      <c r="L68" s="724"/>
      <c r="M68" s="45"/>
      <c r="N68" s="45"/>
      <c r="O68" s="45"/>
      <c r="P68" s="786">
        <f t="shared" si="8"/>
        <v>0</v>
      </c>
      <c r="Q68" s="759"/>
    </row>
    <row r="69" spans="1:256" s="378" customFormat="1" ht="18.75" thickBot="1">
      <c r="A69" s="747"/>
      <c r="B69" s="335"/>
      <c r="C69" s="701"/>
      <c r="D69" s="17"/>
      <c r="E69" s="17"/>
      <c r="F69" s="702"/>
      <c r="G69" s="787"/>
      <c r="H69" s="335"/>
      <c r="I69" s="17"/>
      <c r="J69" s="703"/>
      <c r="K69" s="788"/>
      <c r="L69" s="729"/>
      <c r="M69" s="17"/>
      <c r="N69" s="17"/>
      <c r="O69" s="17"/>
      <c r="P69" s="788"/>
      <c r="Q69" s="545"/>
    </row>
    <row r="70" spans="1:256" s="434" customFormat="1" ht="19.5">
      <c r="A70" s="745" t="s">
        <v>471</v>
      </c>
      <c r="B70" s="744" t="s">
        <v>472</v>
      </c>
      <c r="C70" s="735"/>
      <c r="D70" s="736"/>
      <c r="E70" s="736"/>
      <c r="F70" s="735"/>
      <c r="G70" s="291"/>
      <c r="H70" s="738"/>
      <c r="I70" s="739"/>
      <c r="J70" s="739"/>
      <c r="K70" s="740"/>
      <c r="L70" s="718"/>
      <c r="M70" s="737"/>
      <c r="N70" s="739"/>
      <c r="O70" s="739"/>
      <c r="P70" s="740"/>
      <c r="Q70" s="758"/>
    </row>
    <row r="71" spans="1:256" s="434" customFormat="1" ht="18">
      <c r="A71" s="747" t="s">
        <v>256</v>
      </c>
      <c r="B71" s="335" t="s">
        <v>257</v>
      </c>
      <c r="C71" s="430"/>
      <c r="D71" s="335"/>
      <c r="E71" s="335"/>
      <c r="F71" s="261" t="s">
        <v>452</v>
      </c>
      <c r="G71" s="721"/>
      <c r="H71" s="335"/>
      <c r="I71" s="335"/>
      <c r="J71" s="363"/>
      <c r="K71" s="717">
        <f t="shared" ref="K71:K76" si="9">SUM(K16,K28,K42,K53,K63)</f>
        <v>0.85404215770000014</v>
      </c>
      <c r="L71" s="721"/>
      <c r="M71" s="335"/>
      <c r="N71" s="335"/>
      <c r="O71" s="335"/>
      <c r="P71" s="717">
        <f t="shared" ref="P71:P76" si="10">SUM(P16,P28,P42,P53,P63)</f>
        <v>0.35701441000000012</v>
      </c>
      <c r="Q71" s="382"/>
      <c r="R71" s="369"/>
      <c r="S71" s="370"/>
      <c r="T71" s="369"/>
      <c r="U71" s="369"/>
      <c r="V71" s="369"/>
      <c r="W71" s="155"/>
      <c r="X71" s="369"/>
      <c r="Y71" s="369"/>
      <c r="Z71" s="371"/>
      <c r="AA71" s="369"/>
      <c r="AB71" s="369"/>
      <c r="AC71" s="369"/>
      <c r="AD71" s="369"/>
      <c r="AE71" s="369"/>
      <c r="AF71" s="369"/>
      <c r="AG71" s="368"/>
      <c r="AH71" s="369"/>
      <c r="AI71" s="370"/>
      <c r="AJ71" s="369"/>
      <c r="AK71" s="369"/>
      <c r="AL71" s="369"/>
      <c r="AM71" s="155"/>
      <c r="AN71" s="369"/>
      <c r="AO71" s="369"/>
      <c r="AP71" s="371"/>
      <c r="AQ71" s="369"/>
      <c r="AR71" s="369"/>
      <c r="AS71" s="369"/>
      <c r="AT71" s="369"/>
      <c r="AU71" s="369"/>
      <c r="AV71" s="369"/>
      <c r="AW71" s="368"/>
      <c r="AX71" s="369"/>
      <c r="AY71" s="370"/>
      <c r="AZ71" s="369"/>
      <c r="BA71" s="369"/>
      <c r="BB71" s="369"/>
      <c r="BC71" s="155"/>
      <c r="BD71" s="369"/>
      <c r="BE71" s="369"/>
      <c r="BF71" s="371"/>
      <c r="BG71" s="369"/>
      <c r="BH71" s="369"/>
      <c r="BI71" s="369"/>
      <c r="BJ71" s="369"/>
      <c r="BK71" s="369"/>
      <c r="BL71" s="369"/>
      <c r="BM71" s="368"/>
      <c r="BN71" s="369"/>
      <c r="BO71" s="370"/>
      <c r="BP71" s="369"/>
      <c r="BQ71" s="369"/>
      <c r="BR71" s="369"/>
      <c r="BS71" s="155"/>
      <c r="BT71" s="369"/>
      <c r="BU71" s="369"/>
      <c r="BV71" s="371"/>
      <c r="BW71" s="369"/>
      <c r="BX71" s="369"/>
      <c r="BY71" s="369"/>
      <c r="BZ71" s="369"/>
      <c r="CA71" s="369"/>
      <c r="CB71" s="369"/>
      <c r="CC71" s="368"/>
      <c r="CD71" s="369"/>
      <c r="CE71" s="370"/>
      <c r="CF71" s="369"/>
      <c r="CG71" s="369"/>
      <c r="CH71" s="369"/>
      <c r="CI71" s="155"/>
      <c r="CJ71" s="369"/>
      <c r="CK71" s="369"/>
      <c r="CL71" s="371"/>
      <c r="CM71" s="369"/>
      <c r="CN71" s="369"/>
      <c r="CO71" s="369"/>
      <c r="CP71" s="369"/>
      <c r="CQ71" s="369"/>
      <c r="CR71" s="369"/>
      <c r="CS71" s="368"/>
      <c r="CT71" s="369"/>
      <c r="CU71" s="370"/>
      <c r="CV71" s="369"/>
      <c r="CW71" s="369"/>
      <c r="CX71" s="369"/>
      <c r="CY71" s="155"/>
      <c r="CZ71" s="369"/>
      <c r="DA71" s="369"/>
      <c r="DB71" s="371"/>
      <c r="DC71" s="369"/>
      <c r="DD71" s="369"/>
      <c r="DE71" s="369"/>
      <c r="DF71" s="369"/>
      <c r="DG71" s="369"/>
      <c r="DH71" s="369"/>
      <c r="DI71" s="368"/>
      <c r="DJ71" s="369"/>
      <c r="DK71" s="370"/>
      <c r="DL71" s="369"/>
      <c r="DM71" s="369"/>
      <c r="DN71" s="369"/>
      <c r="DO71" s="155"/>
      <c r="DP71" s="369"/>
      <c r="DQ71" s="369"/>
      <c r="DR71" s="371"/>
      <c r="DS71" s="369"/>
      <c r="DT71" s="369"/>
      <c r="DU71" s="369"/>
      <c r="DV71" s="369"/>
      <c r="DW71" s="369"/>
      <c r="DX71" s="369"/>
      <c r="DY71" s="368"/>
      <c r="DZ71" s="369"/>
      <c r="EA71" s="370"/>
      <c r="EB71" s="369"/>
      <c r="EC71" s="369"/>
      <c r="ED71" s="369"/>
      <c r="EE71" s="155"/>
      <c r="EF71" s="369"/>
      <c r="EG71" s="369"/>
      <c r="EH71" s="371"/>
      <c r="EI71" s="369"/>
      <c r="EJ71" s="369"/>
      <c r="EK71" s="369"/>
      <c r="EL71" s="369"/>
      <c r="EM71" s="369"/>
      <c r="EN71" s="369"/>
      <c r="EO71" s="368"/>
      <c r="EP71" s="369"/>
      <c r="EQ71" s="370"/>
      <c r="ER71" s="369"/>
      <c r="ES71" s="369"/>
      <c r="ET71" s="369"/>
      <c r="EU71" s="155"/>
      <c r="EV71" s="369"/>
      <c r="EW71" s="369"/>
      <c r="EX71" s="371"/>
      <c r="EY71" s="369"/>
      <c r="EZ71" s="369"/>
      <c r="FA71" s="369"/>
      <c r="FB71" s="369"/>
      <c r="FC71" s="369"/>
      <c r="FD71" s="369"/>
      <c r="FE71" s="368"/>
      <c r="FF71" s="369"/>
      <c r="FG71" s="370"/>
      <c r="FH71" s="369"/>
      <c r="FI71" s="369"/>
      <c r="FJ71" s="369"/>
      <c r="FK71" s="155"/>
      <c r="FL71" s="369"/>
      <c r="FM71" s="369"/>
      <c r="FN71" s="371"/>
      <c r="FO71" s="369"/>
      <c r="FP71" s="369"/>
      <c r="FQ71" s="369"/>
      <c r="FR71" s="369"/>
      <c r="FS71" s="369"/>
      <c r="FT71" s="369"/>
      <c r="FU71" s="368"/>
      <c r="FV71" s="369"/>
      <c r="FW71" s="370"/>
      <c r="FX71" s="369"/>
      <c r="FY71" s="369"/>
      <c r="FZ71" s="369"/>
      <c r="GA71" s="155"/>
      <c r="GB71" s="369"/>
      <c r="GC71" s="369"/>
      <c r="GD71" s="371"/>
      <c r="GE71" s="369"/>
      <c r="GF71" s="369"/>
      <c r="GG71" s="369"/>
      <c r="GH71" s="369"/>
      <c r="GI71" s="369"/>
      <c r="GJ71" s="369"/>
      <c r="GK71" s="368"/>
      <c r="GL71" s="369"/>
      <c r="GM71" s="370"/>
      <c r="GN71" s="369"/>
      <c r="GO71" s="369"/>
      <c r="GP71" s="369"/>
      <c r="GQ71" s="155"/>
      <c r="GR71" s="369"/>
      <c r="GS71" s="369"/>
      <c r="GT71" s="371"/>
      <c r="GU71" s="369"/>
      <c r="GV71" s="369"/>
      <c r="GW71" s="369"/>
      <c r="GX71" s="369"/>
      <c r="GY71" s="369"/>
      <c r="GZ71" s="369"/>
      <c r="HA71" s="368"/>
      <c r="HB71" s="369"/>
      <c r="HC71" s="370"/>
      <c r="HD71" s="369"/>
      <c r="HE71" s="369"/>
      <c r="HF71" s="369"/>
      <c r="HG71" s="155"/>
      <c r="HH71" s="369"/>
      <c r="HI71" s="369"/>
      <c r="HJ71" s="371"/>
      <c r="HK71" s="369"/>
      <c r="HL71" s="369"/>
      <c r="HM71" s="369"/>
      <c r="HN71" s="369"/>
      <c r="HO71" s="369"/>
      <c r="HP71" s="369"/>
      <c r="HQ71" s="368"/>
      <c r="HR71" s="369"/>
      <c r="HS71" s="370"/>
      <c r="HT71" s="369"/>
      <c r="HU71" s="369"/>
      <c r="HV71" s="369"/>
      <c r="HW71" s="155"/>
      <c r="HX71" s="369"/>
      <c r="HY71" s="369"/>
      <c r="HZ71" s="371"/>
      <c r="IA71" s="369"/>
      <c r="IB71" s="369"/>
      <c r="IC71" s="369"/>
      <c r="ID71" s="369"/>
      <c r="IE71" s="369"/>
      <c r="IF71" s="369"/>
      <c r="IG71" s="368"/>
      <c r="IH71" s="369"/>
      <c r="II71" s="370"/>
      <c r="IJ71" s="369"/>
      <c r="IK71" s="369"/>
      <c r="IL71" s="369"/>
      <c r="IM71" s="155"/>
      <c r="IN71" s="369"/>
      <c r="IO71" s="369"/>
      <c r="IP71" s="371"/>
      <c r="IQ71" s="369"/>
      <c r="IR71" s="369"/>
      <c r="IS71" s="369"/>
      <c r="IT71" s="369"/>
      <c r="IU71" s="369"/>
      <c r="IV71" s="369"/>
    </row>
    <row r="72" spans="1:256" s="434" customFormat="1" ht="18">
      <c r="A72" s="747" t="s">
        <v>260</v>
      </c>
      <c r="B72" s="335" t="s">
        <v>309</v>
      </c>
      <c r="C72" s="430"/>
      <c r="D72" s="335"/>
      <c r="E72" s="335"/>
      <c r="F72" s="261" t="s">
        <v>452</v>
      </c>
      <c r="G72" s="721"/>
      <c r="H72" s="335"/>
      <c r="I72" s="335"/>
      <c r="J72" s="363"/>
      <c r="K72" s="717">
        <f t="shared" si="9"/>
        <v>1.1778169680000001</v>
      </c>
      <c r="L72" s="721"/>
      <c r="M72" s="17"/>
      <c r="N72" s="335"/>
      <c r="O72" s="335"/>
      <c r="P72" s="717">
        <f t="shared" si="10"/>
        <v>0.49532583000000008</v>
      </c>
      <c r="Q72" s="382"/>
      <c r="R72" s="369"/>
      <c r="S72" s="370"/>
      <c r="T72" s="369"/>
      <c r="U72" s="369"/>
      <c r="V72" s="369"/>
      <c r="W72" s="155"/>
      <c r="X72" s="369"/>
      <c r="Y72" s="369"/>
      <c r="Z72" s="371"/>
      <c r="AA72" s="369"/>
      <c r="AB72" s="369"/>
      <c r="AC72"/>
      <c r="AD72" s="369"/>
      <c r="AE72" s="369"/>
      <c r="AF72" s="369"/>
      <c r="AG72" s="368"/>
      <c r="AH72" s="369"/>
      <c r="AI72" s="370"/>
      <c r="AJ72" s="369"/>
      <c r="AK72" s="369"/>
      <c r="AL72" s="369"/>
      <c r="AM72" s="155"/>
      <c r="AN72" s="369"/>
      <c r="AO72" s="369"/>
      <c r="AP72" s="371"/>
      <c r="AQ72" s="369"/>
      <c r="AR72" s="369"/>
      <c r="AS72"/>
      <c r="AT72" s="369"/>
      <c r="AU72" s="369"/>
      <c r="AV72" s="369"/>
      <c r="AW72" s="368"/>
      <c r="AX72" s="369"/>
      <c r="AY72" s="370"/>
      <c r="AZ72" s="369"/>
      <c r="BA72" s="369"/>
      <c r="BB72" s="369"/>
      <c r="BC72" s="155"/>
      <c r="BD72" s="369"/>
      <c r="BE72" s="369"/>
      <c r="BF72" s="371"/>
      <c r="BG72" s="369"/>
      <c r="BH72" s="369"/>
      <c r="BI72"/>
      <c r="BJ72" s="369"/>
      <c r="BK72" s="369"/>
      <c r="BL72" s="369"/>
      <c r="BM72" s="368"/>
      <c r="BN72" s="369"/>
      <c r="BO72" s="370"/>
      <c r="BP72" s="369"/>
      <c r="BQ72" s="369"/>
      <c r="BR72" s="369"/>
      <c r="BS72" s="155"/>
      <c r="BT72" s="369"/>
      <c r="BU72" s="369"/>
      <c r="BV72" s="371"/>
      <c r="BW72" s="369"/>
      <c r="BX72" s="369"/>
      <c r="BY72"/>
      <c r="BZ72" s="369"/>
      <c r="CA72" s="369"/>
      <c r="CB72" s="369"/>
      <c r="CC72" s="368"/>
      <c r="CD72" s="369"/>
      <c r="CE72" s="370"/>
      <c r="CF72" s="369"/>
      <c r="CG72" s="369"/>
      <c r="CH72" s="369"/>
      <c r="CI72" s="155"/>
      <c r="CJ72" s="369"/>
      <c r="CK72" s="369"/>
      <c r="CL72" s="371"/>
      <c r="CM72" s="369"/>
      <c r="CN72" s="369"/>
      <c r="CO72"/>
      <c r="CP72" s="369"/>
      <c r="CQ72" s="369"/>
      <c r="CR72" s="369"/>
      <c r="CS72" s="368"/>
      <c r="CT72" s="369"/>
      <c r="CU72" s="370"/>
      <c r="CV72" s="369"/>
      <c r="CW72" s="369"/>
      <c r="CX72" s="369"/>
      <c r="CY72" s="155"/>
      <c r="CZ72" s="369"/>
      <c r="DA72" s="369"/>
      <c r="DB72" s="371"/>
      <c r="DC72" s="369"/>
      <c r="DD72" s="369"/>
      <c r="DE72"/>
      <c r="DF72" s="369"/>
      <c r="DG72" s="369"/>
      <c r="DH72" s="369"/>
      <c r="DI72" s="368"/>
      <c r="DJ72" s="369"/>
      <c r="DK72" s="370"/>
      <c r="DL72" s="369"/>
      <c r="DM72" s="369"/>
      <c r="DN72" s="369"/>
      <c r="DO72" s="155"/>
      <c r="DP72" s="369"/>
      <c r="DQ72" s="369"/>
      <c r="DR72" s="371"/>
      <c r="DS72" s="369"/>
      <c r="DT72" s="369"/>
      <c r="DU72"/>
      <c r="DV72" s="369"/>
      <c r="DW72" s="369"/>
      <c r="DX72" s="369"/>
      <c r="DY72" s="368"/>
      <c r="DZ72" s="369"/>
      <c r="EA72" s="370"/>
      <c r="EB72" s="369"/>
      <c r="EC72" s="369"/>
      <c r="ED72" s="369"/>
      <c r="EE72" s="155"/>
      <c r="EF72" s="369"/>
      <c r="EG72" s="369"/>
      <c r="EH72" s="371"/>
      <c r="EI72" s="369"/>
      <c r="EJ72" s="369"/>
      <c r="EK72"/>
      <c r="EL72" s="369"/>
      <c r="EM72" s="369"/>
      <c r="EN72" s="369"/>
      <c r="EO72" s="368"/>
      <c r="EP72" s="369"/>
      <c r="EQ72" s="370"/>
      <c r="ER72" s="369"/>
      <c r="ES72" s="369"/>
      <c r="ET72" s="369"/>
      <c r="EU72" s="155"/>
      <c r="EV72" s="369"/>
      <c r="EW72" s="369"/>
      <c r="EX72" s="371"/>
      <c r="EY72" s="369"/>
      <c r="EZ72" s="369"/>
      <c r="FA72"/>
      <c r="FB72" s="369"/>
      <c r="FC72" s="369"/>
      <c r="FD72" s="369"/>
      <c r="FE72" s="368"/>
      <c r="FF72" s="369"/>
      <c r="FG72" s="370"/>
      <c r="FH72" s="369"/>
      <c r="FI72" s="369"/>
      <c r="FJ72" s="369"/>
      <c r="FK72" s="155"/>
      <c r="FL72" s="369"/>
      <c r="FM72" s="369"/>
      <c r="FN72" s="371"/>
      <c r="FO72" s="369"/>
      <c r="FP72" s="369"/>
      <c r="FQ72"/>
      <c r="FR72" s="369"/>
      <c r="FS72" s="369"/>
      <c r="FT72" s="369"/>
      <c r="FU72" s="368"/>
      <c r="FV72" s="369"/>
      <c r="FW72" s="370"/>
      <c r="FX72" s="369"/>
      <c r="FY72" s="369"/>
      <c r="FZ72" s="369"/>
      <c r="GA72" s="155"/>
      <c r="GB72" s="369"/>
      <c r="GC72" s="369"/>
      <c r="GD72" s="371"/>
      <c r="GE72" s="369"/>
      <c r="GF72" s="369"/>
      <c r="GG72"/>
      <c r="GH72" s="369"/>
      <c r="GI72" s="369"/>
      <c r="GJ72" s="369"/>
      <c r="GK72" s="368"/>
      <c r="GL72" s="369"/>
      <c r="GM72" s="370"/>
      <c r="GN72" s="369"/>
      <c r="GO72" s="369"/>
      <c r="GP72" s="369"/>
      <c r="GQ72" s="155"/>
      <c r="GR72" s="369"/>
      <c r="GS72" s="369"/>
      <c r="GT72" s="371"/>
      <c r="GU72" s="369"/>
      <c r="GV72" s="369"/>
      <c r="GW72"/>
      <c r="GX72" s="369"/>
      <c r="GY72" s="369"/>
      <c r="GZ72" s="369"/>
      <c r="HA72" s="368"/>
      <c r="HB72" s="369"/>
      <c r="HC72" s="370"/>
      <c r="HD72" s="369"/>
      <c r="HE72" s="369"/>
      <c r="HF72" s="369"/>
      <c r="HG72" s="155"/>
      <c r="HH72" s="369"/>
      <c r="HI72" s="369"/>
      <c r="HJ72" s="371"/>
      <c r="HK72" s="369"/>
      <c r="HL72" s="369"/>
      <c r="HM72"/>
      <c r="HN72" s="369"/>
      <c r="HO72" s="369"/>
      <c r="HP72" s="369"/>
      <c r="HQ72" s="368"/>
      <c r="HR72" s="369"/>
      <c r="HS72" s="370"/>
      <c r="HT72" s="369"/>
      <c r="HU72" s="369"/>
      <c r="HV72" s="369"/>
      <c r="HW72" s="155"/>
      <c r="HX72" s="369"/>
      <c r="HY72" s="369"/>
      <c r="HZ72" s="371"/>
      <c r="IA72" s="369"/>
      <c r="IB72" s="369"/>
      <c r="IC72"/>
      <c r="ID72" s="369"/>
      <c r="IE72" s="369"/>
      <c r="IF72" s="369"/>
      <c r="IG72" s="368"/>
      <c r="IH72" s="369"/>
      <c r="II72" s="370"/>
      <c r="IJ72" s="369"/>
      <c r="IK72" s="369"/>
      <c r="IL72" s="369"/>
      <c r="IM72" s="155"/>
      <c r="IN72" s="369"/>
      <c r="IO72" s="369"/>
      <c r="IP72" s="371"/>
      <c r="IQ72" s="369"/>
      <c r="IR72" s="369"/>
      <c r="IS72"/>
      <c r="IT72" s="369"/>
      <c r="IU72" s="369"/>
      <c r="IV72" s="369"/>
    </row>
    <row r="73" spans="1:256" s="434" customFormat="1" ht="18">
      <c r="A73" s="747" t="s">
        <v>261</v>
      </c>
      <c r="B73" s="335" t="s">
        <v>310</v>
      </c>
      <c r="C73" s="430"/>
      <c r="D73" s="335"/>
      <c r="E73" s="335"/>
      <c r="F73" s="261" t="s">
        <v>452</v>
      </c>
      <c r="G73" s="721"/>
      <c r="H73" s="335"/>
      <c r="I73" s="335"/>
      <c r="J73" s="363"/>
      <c r="K73" s="717">
        <f t="shared" si="9"/>
        <v>0.62485638700000012</v>
      </c>
      <c r="L73" s="721"/>
      <c r="M73" s="335"/>
      <c r="N73" s="335"/>
      <c r="O73" s="335"/>
      <c r="P73" s="717">
        <f t="shared" si="10"/>
        <v>0.27745172000000001</v>
      </c>
      <c r="Q73" s="382"/>
      <c r="R73" s="369"/>
      <c r="S73" s="370"/>
      <c r="T73" s="369"/>
      <c r="U73" s="369"/>
      <c r="V73" s="369"/>
      <c r="W73" s="155"/>
      <c r="X73" s="369"/>
      <c r="Y73" s="369"/>
      <c r="Z73" s="371"/>
      <c r="AA73" s="369"/>
      <c r="AB73" s="369"/>
      <c r="AC73" s="369"/>
      <c r="AD73" s="369"/>
      <c r="AE73" s="369"/>
      <c r="AF73" s="369"/>
      <c r="AG73" s="368"/>
      <c r="AH73" s="369"/>
      <c r="AI73" s="370"/>
      <c r="AJ73" s="369"/>
      <c r="AK73" s="369"/>
      <c r="AL73" s="369"/>
      <c r="AM73" s="155"/>
      <c r="AN73" s="369"/>
      <c r="AO73" s="369"/>
      <c r="AP73" s="371"/>
      <c r="AQ73" s="369"/>
      <c r="AR73" s="369"/>
      <c r="AS73" s="369"/>
      <c r="AT73" s="369"/>
      <c r="AU73" s="369"/>
      <c r="AV73" s="369"/>
      <c r="AW73" s="368"/>
      <c r="AX73" s="369"/>
      <c r="AY73" s="370"/>
      <c r="AZ73" s="369"/>
      <c r="BA73" s="369"/>
      <c r="BB73" s="369"/>
      <c r="BC73" s="155"/>
      <c r="BD73" s="369"/>
      <c r="BE73" s="369"/>
      <c r="BF73" s="371"/>
      <c r="BG73" s="369"/>
      <c r="BH73" s="369"/>
      <c r="BI73" s="369"/>
      <c r="BJ73" s="369"/>
      <c r="BK73" s="369"/>
      <c r="BL73" s="369"/>
      <c r="BM73" s="368"/>
      <c r="BN73" s="369"/>
      <c r="BO73" s="370"/>
      <c r="BP73" s="369"/>
      <c r="BQ73" s="369"/>
      <c r="BR73" s="369"/>
      <c r="BS73" s="155"/>
      <c r="BT73" s="369"/>
      <c r="BU73" s="369"/>
      <c r="BV73" s="371"/>
      <c r="BW73" s="369"/>
      <c r="BX73" s="369"/>
      <c r="BY73" s="369"/>
      <c r="BZ73" s="369"/>
      <c r="CA73" s="369"/>
      <c r="CB73" s="369"/>
      <c r="CC73" s="368"/>
      <c r="CD73" s="369"/>
      <c r="CE73" s="370"/>
      <c r="CF73" s="369"/>
      <c r="CG73" s="369"/>
      <c r="CH73" s="369"/>
      <c r="CI73" s="155"/>
      <c r="CJ73" s="369"/>
      <c r="CK73" s="369"/>
      <c r="CL73" s="371"/>
      <c r="CM73" s="369"/>
      <c r="CN73" s="369"/>
      <c r="CO73" s="369"/>
      <c r="CP73" s="369"/>
      <c r="CQ73" s="369"/>
      <c r="CR73" s="369"/>
      <c r="CS73" s="368"/>
      <c r="CT73" s="369"/>
      <c r="CU73" s="370"/>
      <c r="CV73" s="369"/>
      <c r="CW73" s="369"/>
      <c r="CX73" s="369"/>
      <c r="CY73" s="155"/>
      <c r="CZ73" s="369"/>
      <c r="DA73" s="369"/>
      <c r="DB73" s="371"/>
      <c r="DC73" s="369"/>
      <c r="DD73" s="369"/>
      <c r="DE73" s="369"/>
      <c r="DF73" s="369"/>
      <c r="DG73" s="369"/>
      <c r="DH73" s="369"/>
      <c r="DI73" s="368"/>
      <c r="DJ73" s="369"/>
      <c r="DK73" s="370"/>
      <c r="DL73" s="369"/>
      <c r="DM73" s="369"/>
      <c r="DN73" s="369"/>
      <c r="DO73" s="155"/>
      <c r="DP73" s="369"/>
      <c r="DQ73" s="369"/>
      <c r="DR73" s="371"/>
      <c r="DS73" s="369"/>
      <c r="DT73" s="369"/>
      <c r="DU73" s="369"/>
      <c r="DV73" s="369"/>
      <c r="DW73" s="369"/>
      <c r="DX73" s="369"/>
      <c r="DY73" s="368"/>
      <c r="DZ73" s="369"/>
      <c r="EA73" s="370"/>
      <c r="EB73" s="369"/>
      <c r="EC73" s="369"/>
      <c r="ED73" s="369"/>
      <c r="EE73" s="155"/>
      <c r="EF73" s="369"/>
      <c r="EG73" s="369"/>
      <c r="EH73" s="371"/>
      <c r="EI73" s="369"/>
      <c r="EJ73" s="369"/>
      <c r="EK73" s="369"/>
      <c r="EL73" s="369"/>
      <c r="EM73" s="369"/>
      <c r="EN73" s="369"/>
      <c r="EO73" s="368"/>
      <c r="EP73" s="369"/>
      <c r="EQ73" s="370"/>
      <c r="ER73" s="369"/>
      <c r="ES73" s="369"/>
      <c r="ET73" s="369"/>
      <c r="EU73" s="155"/>
      <c r="EV73" s="369"/>
      <c r="EW73" s="369"/>
      <c r="EX73" s="371"/>
      <c r="EY73" s="369"/>
      <c r="EZ73" s="369"/>
      <c r="FA73" s="369"/>
      <c r="FB73" s="369"/>
      <c r="FC73" s="369"/>
      <c r="FD73" s="369"/>
      <c r="FE73" s="368"/>
      <c r="FF73" s="369"/>
      <c r="FG73" s="370"/>
      <c r="FH73" s="369"/>
      <c r="FI73" s="369"/>
      <c r="FJ73" s="369"/>
      <c r="FK73" s="155"/>
      <c r="FL73" s="369"/>
      <c r="FM73" s="369"/>
      <c r="FN73" s="371"/>
      <c r="FO73" s="369"/>
      <c r="FP73" s="369"/>
      <c r="FQ73" s="369"/>
      <c r="FR73" s="369"/>
      <c r="FS73" s="369"/>
      <c r="FT73" s="369"/>
      <c r="FU73" s="368"/>
      <c r="FV73" s="369"/>
      <c r="FW73" s="370"/>
      <c r="FX73" s="369"/>
      <c r="FY73" s="369"/>
      <c r="FZ73" s="369"/>
      <c r="GA73" s="155"/>
      <c r="GB73" s="369"/>
      <c r="GC73" s="369"/>
      <c r="GD73" s="371"/>
      <c r="GE73" s="369"/>
      <c r="GF73" s="369"/>
      <c r="GG73" s="369"/>
      <c r="GH73" s="369"/>
      <c r="GI73" s="369"/>
      <c r="GJ73" s="369"/>
      <c r="GK73" s="368"/>
      <c r="GL73" s="369"/>
      <c r="GM73" s="370"/>
      <c r="GN73" s="369"/>
      <c r="GO73" s="369"/>
      <c r="GP73" s="369"/>
      <c r="GQ73" s="155"/>
      <c r="GR73" s="369"/>
      <c r="GS73" s="369"/>
      <c r="GT73" s="371"/>
      <c r="GU73" s="369"/>
      <c r="GV73" s="369"/>
      <c r="GW73" s="369"/>
      <c r="GX73" s="369"/>
      <c r="GY73" s="369"/>
      <c r="GZ73" s="369"/>
      <c r="HA73" s="368"/>
      <c r="HB73" s="369"/>
      <c r="HC73" s="370"/>
      <c r="HD73" s="369"/>
      <c r="HE73" s="369"/>
      <c r="HF73" s="369"/>
      <c r="HG73" s="155"/>
      <c r="HH73" s="369"/>
      <c r="HI73" s="369"/>
      <c r="HJ73" s="371"/>
      <c r="HK73" s="369"/>
      <c r="HL73" s="369"/>
      <c r="HM73" s="369"/>
      <c r="HN73" s="369"/>
      <c r="HO73" s="369"/>
      <c r="HP73" s="369"/>
      <c r="HQ73" s="368"/>
      <c r="HR73" s="369"/>
      <c r="HS73" s="370"/>
      <c r="HT73" s="369"/>
      <c r="HU73" s="369"/>
      <c r="HV73" s="369"/>
      <c r="HW73" s="155"/>
      <c r="HX73" s="369"/>
      <c r="HY73" s="369"/>
      <c r="HZ73" s="371"/>
      <c r="IA73" s="369"/>
      <c r="IB73" s="369"/>
      <c r="IC73" s="369"/>
      <c r="ID73" s="369"/>
      <c r="IE73" s="369"/>
      <c r="IF73" s="369"/>
      <c r="IG73" s="368"/>
      <c r="IH73" s="369"/>
      <c r="II73" s="370"/>
      <c r="IJ73" s="369"/>
      <c r="IK73" s="369"/>
      <c r="IL73" s="369"/>
      <c r="IM73" s="155"/>
      <c r="IN73" s="369"/>
      <c r="IO73" s="369"/>
      <c r="IP73" s="371"/>
      <c r="IQ73" s="369"/>
      <c r="IR73" s="369"/>
      <c r="IS73" s="369"/>
      <c r="IT73" s="369"/>
      <c r="IU73" s="369"/>
      <c r="IV73" s="369"/>
    </row>
    <row r="74" spans="1:256" s="434" customFormat="1" ht="18">
      <c r="A74" s="747" t="s">
        <v>262</v>
      </c>
      <c r="B74" s="335" t="s">
        <v>311</v>
      </c>
      <c r="C74" s="430"/>
      <c r="D74" s="335"/>
      <c r="E74" s="335"/>
      <c r="F74" s="261" t="s">
        <v>452</v>
      </c>
      <c r="G74" s="721"/>
      <c r="H74" s="335"/>
      <c r="I74" s="335"/>
      <c r="J74" s="363"/>
      <c r="K74" s="717">
        <f t="shared" si="9"/>
        <v>-0.3642867736999999</v>
      </c>
      <c r="L74" s="721"/>
      <c r="M74" s="335"/>
      <c r="N74" s="335"/>
      <c r="O74" s="335"/>
      <c r="P74" s="717">
        <f t="shared" si="10"/>
        <v>5.8531190000000018E-2</v>
      </c>
      <c r="Q74" s="382"/>
      <c r="R74" s="369"/>
      <c r="S74" s="370"/>
      <c r="T74" s="369"/>
      <c r="U74" s="369"/>
      <c r="V74" s="369"/>
      <c r="W74" s="155"/>
      <c r="X74" s="369"/>
      <c r="Y74" s="369"/>
      <c r="Z74" s="371"/>
      <c r="AA74" s="369"/>
      <c r="AB74" s="369"/>
      <c r="AC74" s="369"/>
      <c r="AD74" s="369"/>
      <c r="AE74" s="369"/>
      <c r="AF74" s="369"/>
      <c r="AG74" s="368"/>
      <c r="AH74" s="369"/>
      <c r="AI74" s="370"/>
      <c r="AJ74" s="369"/>
      <c r="AK74" s="369"/>
      <c r="AL74" s="369"/>
      <c r="AM74" s="155"/>
      <c r="AN74" s="369"/>
      <c r="AO74" s="369"/>
      <c r="AP74" s="371"/>
      <c r="AQ74" s="369"/>
      <c r="AR74" s="369"/>
      <c r="AS74" s="369"/>
      <c r="AT74" s="369"/>
      <c r="AU74" s="369"/>
      <c r="AV74" s="369"/>
      <c r="AW74" s="368"/>
      <c r="AX74" s="369"/>
      <c r="AY74" s="370"/>
      <c r="AZ74" s="369"/>
      <c r="BA74" s="369"/>
      <c r="BB74" s="369"/>
      <c r="BC74" s="155"/>
      <c r="BD74" s="369"/>
      <c r="BE74" s="369"/>
      <c r="BF74" s="371"/>
      <c r="BG74" s="369"/>
      <c r="BH74" s="369"/>
      <c r="BI74" s="369"/>
      <c r="BJ74" s="369"/>
      <c r="BK74" s="369"/>
      <c r="BL74" s="369"/>
      <c r="BM74" s="368"/>
      <c r="BN74" s="369"/>
      <c r="BO74" s="370"/>
      <c r="BP74" s="369"/>
      <c r="BQ74" s="369"/>
      <c r="BR74" s="369"/>
      <c r="BS74" s="155"/>
      <c r="BT74" s="369"/>
      <c r="BU74" s="369"/>
      <c r="BV74" s="371"/>
      <c r="BW74" s="369"/>
      <c r="BX74" s="369"/>
      <c r="BY74" s="369"/>
      <c r="BZ74" s="369"/>
      <c r="CA74" s="369"/>
      <c r="CB74" s="369"/>
      <c r="CC74" s="368"/>
      <c r="CD74" s="369"/>
      <c r="CE74" s="370"/>
      <c r="CF74" s="369"/>
      <c r="CG74" s="369"/>
      <c r="CH74" s="369"/>
      <c r="CI74" s="155"/>
      <c r="CJ74" s="369"/>
      <c r="CK74" s="369"/>
      <c r="CL74" s="371"/>
      <c r="CM74" s="369"/>
      <c r="CN74" s="369"/>
      <c r="CO74" s="369"/>
      <c r="CP74" s="369"/>
      <c r="CQ74" s="369"/>
      <c r="CR74" s="369"/>
      <c r="CS74" s="368"/>
      <c r="CT74" s="369"/>
      <c r="CU74" s="370"/>
      <c r="CV74" s="369"/>
      <c r="CW74" s="369"/>
      <c r="CX74" s="369"/>
      <c r="CY74" s="155"/>
      <c r="CZ74" s="369"/>
      <c r="DA74" s="369"/>
      <c r="DB74" s="371"/>
      <c r="DC74" s="369"/>
      <c r="DD74" s="369"/>
      <c r="DE74" s="369"/>
      <c r="DF74" s="369"/>
      <c r="DG74" s="369"/>
      <c r="DH74" s="369"/>
      <c r="DI74" s="368"/>
      <c r="DJ74" s="369"/>
      <c r="DK74" s="370"/>
      <c r="DL74" s="369"/>
      <c r="DM74" s="369"/>
      <c r="DN74" s="369"/>
      <c r="DO74" s="155"/>
      <c r="DP74" s="369"/>
      <c r="DQ74" s="369"/>
      <c r="DR74" s="371"/>
      <c r="DS74" s="369"/>
      <c r="DT74" s="369"/>
      <c r="DU74" s="369"/>
      <c r="DV74" s="369"/>
      <c r="DW74" s="369"/>
      <c r="DX74" s="369"/>
      <c r="DY74" s="368"/>
      <c r="DZ74" s="369"/>
      <c r="EA74" s="370"/>
      <c r="EB74" s="369"/>
      <c r="EC74" s="369"/>
      <c r="ED74" s="369"/>
      <c r="EE74" s="155"/>
      <c r="EF74" s="369"/>
      <c r="EG74" s="369"/>
      <c r="EH74" s="371"/>
      <c r="EI74" s="369"/>
      <c r="EJ74" s="369"/>
      <c r="EK74" s="369"/>
      <c r="EL74" s="369"/>
      <c r="EM74" s="369"/>
      <c r="EN74" s="369"/>
      <c r="EO74" s="368"/>
      <c r="EP74" s="369"/>
      <c r="EQ74" s="370"/>
      <c r="ER74" s="369"/>
      <c r="ES74" s="369"/>
      <c r="ET74" s="369"/>
      <c r="EU74" s="155"/>
      <c r="EV74" s="369"/>
      <c r="EW74" s="369"/>
      <c r="EX74" s="371"/>
      <c r="EY74" s="369"/>
      <c r="EZ74" s="369"/>
      <c r="FA74" s="369"/>
      <c r="FB74" s="369"/>
      <c r="FC74" s="369"/>
      <c r="FD74" s="369"/>
      <c r="FE74" s="368"/>
      <c r="FF74" s="369"/>
      <c r="FG74" s="370"/>
      <c r="FH74" s="369"/>
      <c r="FI74" s="369"/>
      <c r="FJ74" s="369"/>
      <c r="FK74" s="155"/>
      <c r="FL74" s="369"/>
      <c r="FM74" s="369"/>
      <c r="FN74" s="371"/>
      <c r="FO74" s="369"/>
      <c r="FP74" s="369"/>
      <c r="FQ74" s="369"/>
      <c r="FR74" s="369"/>
      <c r="FS74" s="369"/>
      <c r="FT74" s="369"/>
      <c r="FU74" s="368"/>
      <c r="FV74" s="369"/>
      <c r="FW74" s="370"/>
      <c r="FX74" s="369"/>
      <c r="FY74" s="369"/>
      <c r="FZ74" s="369"/>
      <c r="GA74" s="155"/>
      <c r="GB74" s="369"/>
      <c r="GC74" s="369"/>
      <c r="GD74" s="371"/>
      <c r="GE74" s="369"/>
      <c r="GF74" s="369"/>
      <c r="GG74" s="369"/>
      <c r="GH74" s="369"/>
      <c r="GI74" s="369"/>
      <c r="GJ74" s="369"/>
      <c r="GK74" s="368"/>
      <c r="GL74" s="369"/>
      <c r="GM74" s="370"/>
      <c r="GN74" s="369"/>
      <c r="GO74" s="369"/>
      <c r="GP74" s="369"/>
      <c r="GQ74" s="155"/>
      <c r="GR74" s="369"/>
      <c r="GS74" s="369"/>
      <c r="GT74" s="371"/>
      <c r="GU74" s="369"/>
      <c r="GV74" s="369"/>
      <c r="GW74" s="369"/>
      <c r="GX74" s="369"/>
      <c r="GY74" s="369"/>
      <c r="GZ74" s="369"/>
      <c r="HA74" s="368"/>
      <c r="HB74" s="369"/>
      <c r="HC74" s="370"/>
      <c r="HD74" s="369"/>
      <c r="HE74" s="369"/>
      <c r="HF74" s="369"/>
      <c r="HG74" s="155"/>
      <c r="HH74" s="369"/>
      <c r="HI74" s="369"/>
      <c r="HJ74" s="371"/>
      <c r="HK74" s="369"/>
      <c r="HL74" s="369"/>
      <c r="HM74" s="369"/>
      <c r="HN74" s="369"/>
      <c r="HO74" s="369"/>
      <c r="HP74" s="369"/>
      <c r="HQ74" s="368"/>
      <c r="HR74" s="369"/>
      <c r="HS74" s="370"/>
      <c r="HT74" s="369"/>
      <c r="HU74" s="369"/>
      <c r="HV74" s="369"/>
      <c r="HW74" s="155"/>
      <c r="HX74" s="369"/>
      <c r="HY74" s="369"/>
      <c r="HZ74" s="371"/>
      <c r="IA74" s="369"/>
      <c r="IB74" s="369"/>
      <c r="IC74" s="369"/>
      <c r="ID74" s="369"/>
      <c r="IE74" s="369"/>
      <c r="IF74" s="369"/>
      <c r="IG74" s="368"/>
      <c r="IH74" s="369"/>
      <c r="II74" s="370"/>
      <c r="IJ74" s="369"/>
      <c r="IK74" s="369"/>
      <c r="IL74" s="369"/>
      <c r="IM74" s="155"/>
      <c r="IN74" s="369"/>
      <c r="IO74" s="369"/>
      <c r="IP74" s="371"/>
      <c r="IQ74" s="369"/>
      <c r="IR74" s="369"/>
      <c r="IS74" s="369"/>
      <c r="IT74" s="369"/>
      <c r="IU74" s="369"/>
      <c r="IV74" s="369"/>
    </row>
    <row r="75" spans="1:256" s="434" customFormat="1" ht="18">
      <c r="A75" s="747" t="s">
        <v>263</v>
      </c>
      <c r="B75" s="335" t="s">
        <v>312</v>
      </c>
      <c r="C75" s="430"/>
      <c r="D75" s="335"/>
      <c r="E75" s="335"/>
      <c r="F75" s="261" t="s">
        <v>452</v>
      </c>
      <c r="G75" s="721"/>
      <c r="H75" s="335"/>
      <c r="I75" s="335"/>
      <c r="J75" s="363"/>
      <c r="K75" s="717">
        <f t="shared" si="9"/>
        <v>-0.10605258829999997</v>
      </c>
      <c r="L75" s="721"/>
      <c r="M75" s="335"/>
      <c r="N75" s="335"/>
      <c r="O75" s="335"/>
      <c r="P75" s="717">
        <f t="shared" si="10"/>
        <v>1.8179999999999997E-4</v>
      </c>
      <c r="Q75" s="382"/>
      <c r="R75" s="369"/>
      <c r="S75" s="370"/>
      <c r="T75" s="369"/>
      <c r="U75" s="369"/>
      <c r="V75" s="369"/>
      <c r="W75" s="155"/>
      <c r="X75" s="369"/>
      <c r="Y75" s="369"/>
      <c r="Z75" s="371"/>
      <c r="AA75" s="369"/>
      <c r="AB75" s="369"/>
      <c r="AC75" s="369"/>
      <c r="AD75" s="369"/>
      <c r="AE75" s="369"/>
      <c r="AF75" s="369"/>
      <c r="AG75" s="368"/>
      <c r="AH75" s="369"/>
      <c r="AI75" s="370"/>
      <c r="AJ75" s="369"/>
      <c r="AK75" s="369"/>
      <c r="AL75" s="369"/>
      <c r="AM75" s="155"/>
      <c r="AN75" s="369"/>
      <c r="AO75" s="369"/>
      <c r="AP75" s="371"/>
      <c r="AQ75" s="369"/>
      <c r="AR75" s="369"/>
      <c r="AS75" s="369"/>
      <c r="AT75" s="369"/>
      <c r="AU75" s="369"/>
      <c r="AV75" s="369"/>
      <c r="AW75" s="368"/>
      <c r="AX75" s="369"/>
      <c r="AY75" s="370"/>
      <c r="AZ75" s="369"/>
      <c r="BA75" s="369"/>
      <c r="BB75" s="369"/>
      <c r="BC75" s="155"/>
      <c r="BD75" s="369"/>
      <c r="BE75" s="369"/>
      <c r="BF75" s="371"/>
      <c r="BG75" s="369"/>
      <c r="BH75" s="369"/>
      <c r="BI75" s="369"/>
      <c r="BJ75" s="369"/>
      <c r="BK75" s="369"/>
      <c r="BL75" s="369"/>
      <c r="BM75" s="368"/>
      <c r="BN75" s="369"/>
      <c r="BO75" s="370"/>
      <c r="BP75" s="369"/>
      <c r="BQ75" s="369"/>
      <c r="BR75" s="369"/>
      <c r="BS75" s="155"/>
      <c r="BT75" s="369"/>
      <c r="BU75" s="369"/>
      <c r="BV75" s="371"/>
      <c r="BW75" s="369"/>
      <c r="BX75" s="369"/>
      <c r="BY75" s="369"/>
      <c r="BZ75" s="369"/>
      <c r="CA75" s="369"/>
      <c r="CB75" s="369"/>
      <c r="CC75" s="368"/>
      <c r="CD75" s="369"/>
      <c r="CE75" s="370"/>
      <c r="CF75" s="369"/>
      <c r="CG75" s="369"/>
      <c r="CH75" s="369"/>
      <c r="CI75" s="155"/>
      <c r="CJ75" s="369"/>
      <c r="CK75" s="369"/>
      <c r="CL75" s="371"/>
      <c r="CM75" s="369"/>
      <c r="CN75" s="369"/>
      <c r="CO75" s="369"/>
      <c r="CP75" s="369"/>
      <c r="CQ75" s="369"/>
      <c r="CR75" s="369"/>
      <c r="CS75" s="368"/>
      <c r="CT75" s="369"/>
      <c r="CU75" s="370"/>
      <c r="CV75" s="369"/>
      <c r="CW75" s="369"/>
      <c r="CX75" s="369"/>
      <c r="CY75" s="155"/>
      <c r="CZ75" s="369"/>
      <c r="DA75" s="369"/>
      <c r="DB75" s="371"/>
      <c r="DC75" s="369"/>
      <c r="DD75" s="369"/>
      <c r="DE75" s="369"/>
      <c r="DF75" s="369"/>
      <c r="DG75" s="369"/>
      <c r="DH75" s="369"/>
      <c r="DI75" s="368"/>
      <c r="DJ75" s="369"/>
      <c r="DK75" s="370"/>
      <c r="DL75" s="369"/>
      <c r="DM75" s="369"/>
      <c r="DN75" s="369"/>
      <c r="DO75" s="155"/>
      <c r="DP75" s="369"/>
      <c r="DQ75" s="369"/>
      <c r="DR75" s="371"/>
      <c r="DS75" s="369"/>
      <c r="DT75" s="369"/>
      <c r="DU75" s="369"/>
      <c r="DV75" s="369"/>
      <c r="DW75" s="369"/>
      <c r="DX75" s="369"/>
      <c r="DY75" s="368"/>
      <c r="DZ75" s="369"/>
      <c r="EA75" s="370"/>
      <c r="EB75" s="369"/>
      <c r="EC75" s="369"/>
      <c r="ED75" s="369"/>
      <c r="EE75" s="155"/>
      <c r="EF75" s="369"/>
      <c r="EG75" s="369"/>
      <c r="EH75" s="371"/>
      <c r="EI75" s="369"/>
      <c r="EJ75" s="369"/>
      <c r="EK75" s="369"/>
      <c r="EL75" s="369"/>
      <c r="EM75" s="369"/>
      <c r="EN75" s="369"/>
      <c r="EO75" s="368"/>
      <c r="EP75" s="369"/>
      <c r="EQ75" s="370"/>
      <c r="ER75" s="369"/>
      <c r="ES75" s="369"/>
      <c r="ET75" s="369"/>
      <c r="EU75" s="155"/>
      <c r="EV75" s="369"/>
      <c r="EW75" s="369"/>
      <c r="EX75" s="371"/>
      <c r="EY75" s="369"/>
      <c r="EZ75" s="369"/>
      <c r="FA75" s="369"/>
      <c r="FB75" s="369"/>
      <c r="FC75" s="369"/>
      <c r="FD75" s="369"/>
      <c r="FE75" s="368"/>
      <c r="FF75" s="369"/>
      <c r="FG75" s="370"/>
      <c r="FH75" s="369"/>
      <c r="FI75" s="369"/>
      <c r="FJ75" s="369"/>
      <c r="FK75" s="155"/>
      <c r="FL75" s="369"/>
      <c r="FM75" s="369"/>
      <c r="FN75" s="371"/>
      <c r="FO75" s="369"/>
      <c r="FP75" s="369"/>
      <c r="FQ75" s="369"/>
      <c r="FR75" s="369"/>
      <c r="FS75" s="369"/>
      <c r="FT75" s="369"/>
      <c r="FU75" s="368"/>
      <c r="FV75" s="369"/>
      <c r="FW75" s="370"/>
      <c r="FX75" s="369"/>
      <c r="FY75" s="369"/>
      <c r="FZ75" s="369"/>
      <c r="GA75" s="155"/>
      <c r="GB75" s="369"/>
      <c r="GC75" s="369"/>
      <c r="GD75" s="371"/>
      <c r="GE75" s="369"/>
      <c r="GF75" s="369"/>
      <c r="GG75" s="369"/>
      <c r="GH75" s="369"/>
      <c r="GI75" s="369"/>
      <c r="GJ75" s="369"/>
      <c r="GK75" s="368"/>
      <c r="GL75" s="369"/>
      <c r="GM75" s="370"/>
      <c r="GN75" s="369"/>
      <c r="GO75" s="369"/>
      <c r="GP75" s="369"/>
      <c r="GQ75" s="155"/>
      <c r="GR75" s="369"/>
      <c r="GS75" s="369"/>
      <c r="GT75" s="371"/>
      <c r="GU75" s="369"/>
      <c r="GV75" s="369"/>
      <c r="GW75" s="369"/>
      <c r="GX75" s="369"/>
      <c r="GY75" s="369"/>
      <c r="GZ75" s="369"/>
      <c r="HA75" s="368"/>
      <c r="HB75" s="369"/>
      <c r="HC75" s="370"/>
      <c r="HD75" s="369"/>
      <c r="HE75" s="369"/>
      <c r="HF75" s="369"/>
      <c r="HG75" s="155"/>
      <c r="HH75" s="369"/>
      <c r="HI75" s="369"/>
      <c r="HJ75" s="371"/>
      <c r="HK75" s="369"/>
      <c r="HL75" s="369"/>
      <c r="HM75" s="369"/>
      <c r="HN75" s="369"/>
      <c r="HO75" s="369"/>
      <c r="HP75" s="369"/>
      <c r="HQ75" s="368"/>
      <c r="HR75" s="369"/>
      <c r="HS75" s="370"/>
      <c r="HT75" s="369"/>
      <c r="HU75" s="369"/>
      <c r="HV75" s="369"/>
      <c r="HW75" s="155"/>
      <c r="HX75" s="369"/>
      <c r="HY75" s="369"/>
      <c r="HZ75" s="371"/>
      <c r="IA75" s="369"/>
      <c r="IB75" s="369"/>
      <c r="IC75" s="369"/>
      <c r="ID75" s="369"/>
      <c r="IE75" s="369"/>
      <c r="IF75" s="369"/>
      <c r="IG75" s="368"/>
      <c r="IH75" s="369"/>
      <c r="II75" s="370"/>
      <c r="IJ75" s="369"/>
      <c r="IK75" s="369"/>
      <c r="IL75" s="369"/>
      <c r="IM75" s="155"/>
      <c r="IN75" s="369"/>
      <c r="IO75" s="369"/>
      <c r="IP75" s="371"/>
      <c r="IQ75" s="369"/>
      <c r="IR75" s="369"/>
      <c r="IS75" s="369"/>
      <c r="IT75" s="369"/>
      <c r="IU75" s="369"/>
      <c r="IV75" s="369"/>
    </row>
    <row r="76" spans="1:256" s="434" customFormat="1" ht="18">
      <c r="A76" s="747" t="s">
        <v>414</v>
      </c>
      <c r="B76" s="335" t="s">
        <v>415</v>
      </c>
      <c r="C76" s="430"/>
      <c r="D76" s="17"/>
      <c r="E76" s="17"/>
      <c r="F76" s="261" t="s">
        <v>452</v>
      </c>
      <c r="G76" s="721"/>
      <c r="H76" s="335"/>
      <c r="I76" s="17"/>
      <c r="J76" s="703"/>
      <c r="K76" s="717">
        <f t="shared" si="9"/>
        <v>3.5861492999999999E-3</v>
      </c>
      <c r="L76" s="721"/>
      <c r="M76" s="17"/>
      <c r="N76" s="17"/>
      <c r="O76" s="17"/>
      <c r="P76" s="717">
        <f t="shared" si="10"/>
        <v>0</v>
      </c>
      <c r="Q76" s="382"/>
      <c r="R76" s="369"/>
      <c r="S76" s="370"/>
      <c r="T76"/>
      <c r="U76"/>
      <c r="V76" s="112"/>
      <c r="W76" s="155"/>
      <c r="X76" s="369"/>
      <c r="Y76"/>
      <c r="Z76" s="113"/>
      <c r="AA76" s="369"/>
      <c r="AB76"/>
      <c r="AC76"/>
      <c r="AD76"/>
      <c r="AE76"/>
      <c r="AF76" s="369"/>
      <c r="AG76" s="368"/>
      <c r="AH76" s="369"/>
      <c r="AI76" s="370"/>
      <c r="AJ76"/>
      <c r="AK76"/>
      <c r="AL76" s="112"/>
      <c r="AM76" s="155"/>
      <c r="AN76" s="369"/>
      <c r="AO76"/>
      <c r="AP76" s="113"/>
      <c r="AQ76" s="369"/>
      <c r="AR76"/>
      <c r="AS76"/>
      <c r="AT76"/>
      <c r="AU76"/>
      <c r="AV76" s="369"/>
      <c r="AW76" s="368"/>
      <c r="AX76" s="369"/>
      <c r="AY76" s="370"/>
      <c r="AZ76"/>
      <c r="BA76"/>
      <c r="BB76" s="112"/>
      <c r="BC76" s="155"/>
      <c r="BD76" s="369"/>
      <c r="BE76"/>
      <c r="BF76" s="113"/>
      <c r="BG76" s="369"/>
      <c r="BH76"/>
      <c r="BI76"/>
      <c r="BJ76"/>
      <c r="BK76"/>
      <c r="BL76" s="369"/>
      <c r="BM76" s="368"/>
      <c r="BN76" s="369"/>
      <c r="BO76" s="370"/>
      <c r="BP76"/>
      <c r="BQ76"/>
      <c r="BR76" s="112"/>
      <c r="BS76" s="155"/>
      <c r="BT76" s="369"/>
      <c r="BU76"/>
      <c r="BV76" s="113"/>
      <c r="BW76" s="369"/>
      <c r="BX76"/>
      <c r="BY76"/>
      <c r="BZ76"/>
      <c r="CA76"/>
      <c r="CB76" s="369"/>
      <c r="CC76" s="368"/>
      <c r="CD76" s="369"/>
      <c r="CE76" s="370"/>
      <c r="CF76"/>
      <c r="CG76"/>
      <c r="CH76" s="112"/>
      <c r="CI76" s="155"/>
      <c r="CJ76" s="369"/>
      <c r="CK76"/>
      <c r="CL76" s="113"/>
      <c r="CM76" s="369"/>
      <c r="CN76"/>
      <c r="CO76"/>
      <c r="CP76"/>
      <c r="CQ76"/>
      <c r="CR76" s="369"/>
      <c r="CS76" s="368"/>
      <c r="CT76" s="369"/>
      <c r="CU76" s="370"/>
      <c r="CV76"/>
      <c r="CW76"/>
      <c r="CX76" s="112"/>
      <c r="CY76" s="155"/>
      <c r="CZ76" s="369"/>
      <c r="DA76"/>
      <c r="DB76" s="113"/>
      <c r="DC76" s="369"/>
      <c r="DD76"/>
      <c r="DE76"/>
      <c r="DF76"/>
      <c r="DG76"/>
      <c r="DH76" s="369"/>
      <c r="DI76" s="368"/>
      <c r="DJ76" s="369"/>
      <c r="DK76" s="370"/>
      <c r="DL76"/>
      <c r="DM76"/>
      <c r="DN76" s="112"/>
      <c r="DO76" s="155"/>
      <c r="DP76" s="369"/>
      <c r="DQ76"/>
      <c r="DR76" s="113"/>
      <c r="DS76" s="369"/>
      <c r="DT76"/>
      <c r="DU76"/>
      <c r="DV76"/>
      <c r="DW76"/>
      <c r="DX76" s="369"/>
      <c r="DY76" s="368"/>
      <c r="DZ76" s="369"/>
      <c r="EA76" s="370"/>
      <c r="EB76"/>
      <c r="EC76"/>
      <c r="ED76" s="112"/>
      <c r="EE76" s="155"/>
      <c r="EF76" s="369"/>
      <c r="EG76"/>
      <c r="EH76" s="113"/>
      <c r="EI76" s="369"/>
      <c r="EJ76"/>
      <c r="EK76"/>
      <c r="EL76"/>
      <c r="EM76"/>
      <c r="EN76" s="369"/>
      <c r="EO76" s="368"/>
      <c r="EP76" s="369"/>
      <c r="EQ76" s="370"/>
      <c r="ER76"/>
      <c r="ES76"/>
      <c r="ET76" s="112"/>
      <c r="EU76" s="155"/>
      <c r="EV76" s="369"/>
      <c r="EW76"/>
      <c r="EX76" s="113"/>
      <c r="EY76" s="369"/>
      <c r="EZ76"/>
      <c r="FA76"/>
      <c r="FB76"/>
      <c r="FC76"/>
      <c r="FD76" s="369"/>
      <c r="FE76" s="368"/>
      <c r="FF76" s="369"/>
      <c r="FG76" s="370"/>
      <c r="FH76"/>
      <c r="FI76"/>
      <c r="FJ76" s="112"/>
      <c r="FK76" s="155"/>
      <c r="FL76" s="369"/>
      <c r="FM76"/>
      <c r="FN76" s="113"/>
      <c r="FO76" s="369"/>
      <c r="FP76"/>
      <c r="FQ76"/>
      <c r="FR76"/>
      <c r="FS76"/>
      <c r="FT76" s="369"/>
      <c r="FU76" s="368"/>
      <c r="FV76" s="369"/>
      <c r="FW76" s="370"/>
      <c r="FX76"/>
      <c r="FY76"/>
      <c r="FZ76" s="112"/>
      <c r="GA76" s="155"/>
      <c r="GB76" s="369"/>
      <c r="GC76"/>
      <c r="GD76" s="113"/>
      <c r="GE76" s="369"/>
      <c r="GF76"/>
      <c r="GG76"/>
      <c r="GH76"/>
      <c r="GI76"/>
      <c r="GJ76" s="369"/>
      <c r="GK76" s="368"/>
      <c r="GL76" s="369"/>
      <c r="GM76" s="370"/>
      <c r="GN76"/>
      <c r="GO76"/>
      <c r="GP76" s="112"/>
      <c r="GQ76" s="155"/>
      <c r="GR76" s="369"/>
      <c r="GS76"/>
      <c r="GT76" s="113"/>
      <c r="GU76" s="369"/>
      <c r="GV76"/>
      <c r="GW76"/>
      <c r="GX76"/>
      <c r="GY76"/>
      <c r="GZ76" s="369"/>
      <c r="HA76" s="368"/>
      <c r="HB76" s="369"/>
      <c r="HC76" s="370"/>
      <c r="HD76"/>
      <c r="HE76"/>
      <c r="HF76" s="112"/>
      <c r="HG76" s="155"/>
      <c r="HH76" s="369"/>
      <c r="HI76"/>
      <c r="HJ76" s="113"/>
      <c r="HK76" s="369"/>
      <c r="HL76"/>
      <c r="HM76"/>
      <c r="HN76"/>
      <c r="HO76"/>
      <c r="HP76" s="369"/>
      <c r="HQ76" s="368"/>
      <c r="HR76" s="369"/>
      <c r="HS76" s="370"/>
      <c r="HT76"/>
      <c r="HU76"/>
      <c r="HV76" s="112"/>
      <c r="HW76" s="155"/>
      <c r="HX76" s="369"/>
      <c r="HY76"/>
      <c r="HZ76" s="113"/>
      <c r="IA76" s="369"/>
      <c r="IB76"/>
      <c r="IC76"/>
      <c r="ID76"/>
      <c r="IE76"/>
      <c r="IF76" s="369"/>
      <c r="IG76" s="368"/>
      <c r="IH76" s="369"/>
      <c r="II76" s="370"/>
      <c r="IJ76"/>
      <c r="IK76"/>
      <c r="IL76" s="112"/>
      <c r="IM76" s="155"/>
      <c r="IN76" s="369"/>
      <c r="IO76"/>
      <c r="IP76" s="113"/>
      <c r="IQ76" s="369"/>
      <c r="IR76"/>
      <c r="IS76"/>
      <c r="IT76"/>
      <c r="IU76"/>
      <c r="IV76" s="369"/>
    </row>
    <row r="77" spans="1:256" ht="13.5" thickBot="1">
      <c r="A77" s="201"/>
      <c r="B77" s="45"/>
      <c r="C77" s="45"/>
      <c r="D77" s="45"/>
      <c r="E77" s="45"/>
      <c r="F77" s="45"/>
      <c r="G77" s="741"/>
      <c r="H77" s="45"/>
      <c r="I77" s="742"/>
      <c r="J77" s="45"/>
      <c r="K77" s="743"/>
      <c r="L77" s="741"/>
      <c r="M77" s="45"/>
      <c r="N77" s="742"/>
      <c r="O77" s="45"/>
      <c r="P77" s="743"/>
      <c r="Q77" s="760"/>
    </row>
    <row r="82" spans="1:16" ht="18">
      <c r="A82" s="364"/>
      <c r="B82" s="155"/>
      <c r="C82" s="155"/>
      <c r="D82" s="155"/>
      <c r="E82" s="155"/>
      <c r="F82" s="155"/>
      <c r="K82" s="108"/>
      <c r="L82" s="109"/>
      <c r="M82" s="109"/>
      <c r="N82" s="109"/>
      <c r="O82" s="109"/>
      <c r="P82" s="108"/>
    </row>
    <row r="85" spans="1:16" ht="18">
      <c r="A85" s="364"/>
      <c r="B85" s="364"/>
    </row>
    <row r="86" spans="1:16" ht="18">
      <c r="A86" s="165"/>
      <c r="B86" s="165"/>
      <c r="H86" s="129"/>
      <c r="I86" s="155"/>
      <c r="J86" s="129"/>
      <c r="K86" s="234"/>
      <c r="L86" s="234"/>
      <c r="M86" s="234"/>
      <c r="N86" s="234"/>
      <c r="O86" s="234"/>
      <c r="P86" s="234"/>
    </row>
    <row r="87" spans="1:16" ht="18">
      <c r="H87" s="129"/>
      <c r="I87" s="155"/>
      <c r="J87" s="129"/>
      <c r="K87" s="234"/>
      <c r="L87" s="234"/>
      <c r="M87" s="234"/>
      <c r="N87" s="234"/>
      <c r="O87" s="234"/>
      <c r="P87" s="234"/>
    </row>
    <row r="88" spans="1:16" ht="18">
      <c r="H88" s="129"/>
      <c r="I88" s="155"/>
      <c r="J88" s="129"/>
      <c r="K88" s="155"/>
      <c r="L88" s="155"/>
      <c r="M88" s="365"/>
      <c r="N88" s="155"/>
      <c r="O88" s="155"/>
      <c r="P88" s="155"/>
    </row>
    <row r="89" spans="1:16" ht="18">
      <c r="H89" s="129"/>
      <c r="I89" s="155"/>
      <c r="J89" s="129"/>
      <c r="K89" s="155"/>
      <c r="L89" s="155"/>
      <c r="N89" s="155"/>
      <c r="O89" s="155"/>
      <c r="P89" s="155"/>
    </row>
    <row r="90" spans="1:16" ht="18">
      <c r="H90" s="129"/>
      <c r="I90" s="155"/>
      <c r="J90" s="129"/>
      <c r="K90" s="155"/>
      <c r="L90" s="155"/>
      <c r="M90" s="155"/>
      <c r="N90" s="155"/>
      <c r="O90" s="155"/>
      <c r="P90" s="155"/>
    </row>
    <row r="91" spans="1:16" ht="18">
      <c r="H91" s="129"/>
      <c r="I91" s="155"/>
      <c r="J91" s="129"/>
      <c r="K91" s="155"/>
      <c r="L91" s="155"/>
      <c r="N91" s="155"/>
      <c r="O91" s="155"/>
      <c r="P91" s="155"/>
    </row>
    <row r="92" spans="1:16" ht="18">
      <c r="H92" s="366"/>
      <c r="I92" s="129"/>
      <c r="J92" s="129"/>
      <c r="K92" s="129"/>
      <c r="L92" s="155"/>
      <c r="M92" s="155"/>
      <c r="N92" s="155"/>
      <c r="O92" s="155"/>
      <c r="P92" s="129"/>
    </row>
    <row r="93" spans="1:16" ht="18">
      <c r="H93" s="155"/>
      <c r="I93" s="155"/>
      <c r="J93" s="155"/>
      <c r="K93" s="155"/>
      <c r="L93" s="155"/>
      <c r="N93" s="155"/>
      <c r="O93" s="155"/>
      <c r="P93" s="155"/>
    </row>
    <row r="94" spans="1:16" ht="18">
      <c r="A94" s="364"/>
      <c r="B94" s="96"/>
      <c r="C94" s="96"/>
      <c r="D94" s="96"/>
      <c r="E94" s="96"/>
      <c r="F94" s="96"/>
      <c r="G94" s="96"/>
      <c r="H94" s="129"/>
      <c r="I94" s="367"/>
      <c r="J94" s="129"/>
      <c r="K94" s="367"/>
      <c r="L94" s="155"/>
      <c r="M94" s="155"/>
      <c r="N94" s="155"/>
      <c r="O94" s="155"/>
      <c r="P94" s="367"/>
    </row>
    <row r="95" spans="1:16" ht="18">
      <c r="A95" s="129"/>
      <c r="B95" s="95"/>
      <c r="C95" s="96"/>
      <c r="D95" s="96"/>
      <c r="E95" s="96"/>
      <c r="F95" s="96"/>
      <c r="G95" s="96"/>
      <c r="H95" s="96"/>
      <c r="I95" s="111"/>
      <c r="J95" s="96"/>
    </row>
    <row r="96" spans="1:16" ht="18">
      <c r="A96" s="366"/>
      <c r="B96" s="129"/>
      <c r="C96" s="96"/>
      <c r="D96" s="96"/>
      <c r="E96" s="96"/>
      <c r="F96" s="96"/>
      <c r="G96" s="96"/>
      <c r="H96" s="96"/>
      <c r="I96" s="111"/>
      <c r="J96" s="96"/>
    </row>
    <row r="97" spans="1:16">
      <c r="A97" s="110"/>
      <c r="B97" s="95"/>
      <c r="C97" s="96"/>
      <c r="D97" s="96"/>
      <c r="E97" s="96"/>
      <c r="F97" s="96"/>
      <c r="G97" s="96"/>
      <c r="H97" s="96"/>
      <c r="I97" s="111"/>
      <c r="J97" s="96"/>
    </row>
    <row r="98" spans="1:16" ht="18">
      <c r="A98" s="368"/>
      <c r="B98" s="369"/>
      <c r="C98" s="370"/>
      <c r="D98" s="369"/>
      <c r="E98" s="369"/>
      <c r="F98" s="369"/>
      <c r="G98" s="155"/>
      <c r="H98" s="369"/>
      <c r="I98" s="369"/>
      <c r="J98" s="371"/>
      <c r="K98" s="369"/>
      <c r="L98" s="369"/>
      <c r="M98" s="369"/>
      <c r="N98" s="369"/>
      <c r="O98" s="369"/>
      <c r="P98" s="369"/>
    </row>
    <row r="99" spans="1:16" ht="18">
      <c r="A99" s="368"/>
      <c r="B99" s="369"/>
      <c r="C99" s="370"/>
      <c r="D99" s="369"/>
      <c r="E99" s="369"/>
      <c r="F99" s="369"/>
      <c r="G99" s="155"/>
      <c r="H99" s="369"/>
      <c r="I99" s="369"/>
      <c r="J99" s="371"/>
      <c r="K99" s="369"/>
      <c r="L99" s="369"/>
      <c r="N99" s="369"/>
      <c r="O99" s="369"/>
      <c r="P99" s="369"/>
    </row>
    <row r="100" spans="1:16" ht="18">
      <c r="A100" s="368"/>
      <c r="B100" s="369"/>
      <c r="C100" s="370"/>
      <c r="D100" s="369"/>
      <c r="E100" s="369"/>
      <c r="F100" s="369"/>
      <c r="G100" s="155"/>
      <c r="H100" s="369"/>
      <c r="I100" s="369"/>
      <c r="J100" s="371"/>
      <c r="K100" s="369"/>
      <c r="L100" s="369"/>
      <c r="M100" s="369"/>
      <c r="N100" s="369"/>
      <c r="O100" s="369"/>
      <c r="P100" s="369"/>
    </row>
    <row r="101" spans="1:16" ht="18">
      <c r="A101" s="368"/>
      <c r="B101" s="369"/>
      <c r="C101" s="370"/>
      <c r="D101" s="369"/>
      <c r="E101" s="369"/>
      <c r="F101" s="369"/>
      <c r="G101" s="155"/>
      <c r="H101" s="369"/>
      <c r="I101" s="369"/>
      <c r="J101" s="371"/>
      <c r="K101" s="369"/>
      <c r="L101" s="369"/>
      <c r="M101" s="369"/>
      <c r="N101" s="369"/>
      <c r="O101" s="369"/>
      <c r="P101" s="369"/>
    </row>
    <row r="102" spans="1:16" ht="18">
      <c r="A102" s="368"/>
      <c r="B102" s="369"/>
      <c r="C102" s="370"/>
      <c r="D102" s="369"/>
      <c r="E102" s="369"/>
      <c r="F102" s="369"/>
      <c r="G102" s="155"/>
      <c r="H102" s="369"/>
      <c r="I102" s="369"/>
      <c r="J102" s="371"/>
      <c r="K102" s="369"/>
      <c r="L102" s="369"/>
      <c r="M102" s="369"/>
      <c r="N102" s="369"/>
      <c r="O102" s="369"/>
      <c r="P102" s="369"/>
    </row>
    <row r="103" spans="1:16" ht="18">
      <c r="A103" s="368"/>
      <c r="B103" s="369"/>
      <c r="C103" s="370"/>
      <c r="F103" s="112"/>
      <c r="G103" s="155"/>
      <c r="H103" s="369"/>
      <c r="J103" s="113"/>
      <c r="K103" s="369"/>
      <c r="P103" s="369"/>
    </row>
    <row r="104" spans="1:16" ht="15">
      <c r="A104" s="372"/>
      <c r="F104" s="112"/>
      <c r="J104" s="113"/>
    </row>
  </sheetData>
  <mergeCells count="1">
    <mergeCell ref="B60:E60"/>
  </mergeCells>
  <phoneticPr fontId="5" type="noConversion"/>
  <printOptions horizontalCentered="1"/>
  <pageMargins left="0.25" right="0.25" top="0.5" bottom="0.5" header="0.5" footer="0.5"/>
  <pageSetup scale="62" orientation="landscape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S41"/>
  <sheetViews>
    <sheetView tabSelected="1" topLeftCell="A25" zoomScale="75" zoomScaleNormal="75" zoomScaleSheetLayoutView="55" workbookViewId="0">
      <selection activeCell="B41" sqref="B41:G41"/>
    </sheetView>
  </sheetViews>
  <sheetFormatPr defaultRowHeight="12.75"/>
  <cols>
    <col min="1" max="1" width="5.28515625" customWidth="1"/>
    <col min="2" max="2" width="9.5703125" bestFit="1" customWidth="1"/>
    <col min="7" max="7" width="48.42578125" customWidth="1"/>
    <col min="8" max="8" width="3" customWidth="1"/>
    <col min="9" max="9" width="17.42578125" customWidth="1"/>
    <col min="11" max="11" width="41.140625" customWidth="1"/>
    <col min="12" max="12" width="8.7109375" customWidth="1"/>
    <col min="13" max="13" width="3" customWidth="1"/>
    <col min="14" max="14" width="17.28515625" customWidth="1"/>
    <col min="16" max="16" width="4.140625" customWidth="1"/>
  </cols>
  <sheetData>
    <row r="1" spans="1:19" ht="68.25" customHeight="1" thickTop="1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226"/>
      <c r="R1" s="17"/>
    </row>
    <row r="2" spans="1:19" ht="30">
      <c r="A2" s="172"/>
      <c r="B2" s="17"/>
      <c r="C2" s="17"/>
      <c r="D2" s="17"/>
      <c r="E2" s="17"/>
      <c r="F2" s="17"/>
      <c r="G2" s="332" t="s">
        <v>307</v>
      </c>
      <c r="H2" s="17"/>
      <c r="I2" s="17"/>
      <c r="J2" s="17"/>
      <c r="K2" s="17"/>
      <c r="L2" s="17"/>
      <c r="M2" s="17"/>
      <c r="N2" s="17"/>
      <c r="O2" s="17"/>
      <c r="P2" s="17"/>
      <c r="Q2" s="227"/>
      <c r="R2" s="17"/>
    </row>
    <row r="3" spans="1:19" ht="26.25">
      <c r="A3" s="172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27"/>
      <c r="R3" s="17"/>
    </row>
    <row r="4" spans="1:19" ht="25.5">
      <c r="A4" s="173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227"/>
      <c r="R4" s="17"/>
    </row>
    <row r="5" spans="1:19" ht="23.25">
      <c r="A5" s="178"/>
      <c r="B5" s="17"/>
      <c r="C5" s="327" t="s">
        <v>335</v>
      </c>
      <c r="D5" s="17"/>
      <c r="E5" s="17"/>
      <c r="F5" s="17"/>
      <c r="G5" s="17"/>
      <c r="H5" s="17"/>
      <c r="I5" s="17"/>
      <c r="J5" s="17"/>
      <c r="K5" s="17"/>
      <c r="L5" s="175"/>
      <c r="M5" s="17"/>
      <c r="N5" s="17"/>
      <c r="O5" s="17"/>
      <c r="P5" s="17"/>
      <c r="Q5" s="227"/>
      <c r="R5" s="17"/>
    </row>
    <row r="6" spans="1:19" ht="18">
      <c r="A6" s="174"/>
      <c r="B6" s="93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227"/>
      <c r="R6" s="17"/>
    </row>
    <row r="7" spans="1:19" ht="26.25">
      <c r="A7" s="172"/>
      <c r="B7" s="17"/>
      <c r="C7" s="17"/>
      <c r="D7" s="17"/>
      <c r="E7" s="17"/>
      <c r="F7" s="214" t="s">
        <v>521</v>
      </c>
      <c r="G7" s="17"/>
      <c r="H7" s="17"/>
      <c r="I7" s="17"/>
      <c r="J7" s="17"/>
      <c r="K7" s="17"/>
      <c r="L7" s="175"/>
      <c r="M7" s="17"/>
      <c r="N7" s="17"/>
      <c r="O7" s="17"/>
      <c r="P7" s="17"/>
      <c r="Q7" s="227"/>
      <c r="R7" s="17"/>
    </row>
    <row r="8" spans="1:19" ht="25.5">
      <c r="A8" s="173"/>
      <c r="B8" s="176"/>
      <c r="C8" s="17"/>
      <c r="D8" s="17"/>
      <c r="E8" s="17"/>
      <c r="F8" s="17"/>
      <c r="G8" s="17"/>
      <c r="H8" s="177"/>
      <c r="I8" s="17"/>
      <c r="J8" s="17"/>
      <c r="K8" s="17"/>
      <c r="L8" s="17"/>
      <c r="M8" s="17"/>
      <c r="N8" s="17"/>
      <c r="O8" s="17"/>
      <c r="P8" s="17"/>
      <c r="Q8" s="227"/>
      <c r="R8" s="17"/>
    </row>
    <row r="9" spans="1:19">
      <c r="A9" s="178"/>
      <c r="B9" s="17"/>
      <c r="C9" s="17"/>
      <c r="D9" s="17"/>
      <c r="E9" s="17"/>
      <c r="F9" s="17"/>
      <c r="G9" s="17"/>
      <c r="H9" s="179"/>
      <c r="I9" s="17"/>
      <c r="J9" s="17"/>
      <c r="K9" s="17"/>
      <c r="L9" s="17"/>
      <c r="M9" s="17"/>
      <c r="N9" s="17"/>
      <c r="O9" s="17"/>
      <c r="P9" s="17"/>
      <c r="Q9" s="227"/>
      <c r="R9" s="17"/>
    </row>
    <row r="10" spans="1:19" ht="45.75" customHeight="1">
      <c r="A10" s="178"/>
      <c r="B10" s="220" t="s">
        <v>275</v>
      </c>
      <c r="C10" s="17"/>
      <c r="D10" s="17"/>
      <c r="E10" s="17"/>
      <c r="F10" s="17"/>
      <c r="G10" s="17"/>
      <c r="H10" s="179"/>
      <c r="I10" s="215"/>
      <c r="J10" s="60"/>
      <c r="K10" s="60"/>
      <c r="L10" s="60"/>
      <c r="M10" s="60"/>
      <c r="N10" s="215"/>
      <c r="O10" s="60"/>
      <c r="P10" s="60"/>
      <c r="Q10" s="227"/>
      <c r="R10" s="17"/>
    </row>
    <row r="11" spans="1:19" ht="20.25">
      <c r="A11" s="178"/>
      <c r="B11" s="17"/>
      <c r="C11" s="17"/>
      <c r="D11" s="17"/>
      <c r="E11" s="17"/>
      <c r="F11" s="17"/>
      <c r="G11" s="17"/>
      <c r="H11" s="182"/>
      <c r="I11" s="343" t="s">
        <v>294</v>
      </c>
      <c r="J11" s="216"/>
      <c r="K11" s="216"/>
      <c r="L11" s="216"/>
      <c r="M11" s="216"/>
      <c r="N11" s="343" t="s">
        <v>295</v>
      </c>
      <c r="O11" s="216"/>
      <c r="P11" s="216"/>
      <c r="Q11" s="321"/>
      <c r="R11" s="185"/>
      <c r="S11" s="166"/>
    </row>
    <row r="12" spans="1:19">
      <c r="A12" s="178"/>
      <c r="B12" s="17"/>
      <c r="C12" s="17"/>
      <c r="D12" s="17"/>
      <c r="E12" s="17"/>
      <c r="F12" s="17"/>
      <c r="G12" s="17"/>
      <c r="H12" s="179"/>
      <c r="I12" s="213"/>
      <c r="J12" s="213"/>
      <c r="K12" s="213"/>
      <c r="L12" s="213"/>
      <c r="M12" s="213"/>
      <c r="N12" s="213"/>
      <c r="O12" s="213"/>
      <c r="P12" s="213"/>
      <c r="Q12" s="227"/>
      <c r="R12" s="17"/>
    </row>
    <row r="13" spans="1:19" ht="26.25">
      <c r="A13" s="326">
        <v>1</v>
      </c>
      <c r="B13" s="327" t="s">
        <v>276</v>
      </c>
      <c r="C13" s="328"/>
      <c r="D13" s="328"/>
      <c r="E13" s="325"/>
      <c r="F13" s="325"/>
      <c r="G13" s="181"/>
      <c r="H13" s="322"/>
      <c r="I13" s="323">
        <f>NDPL!K180</f>
        <v>-16.603763642299999</v>
      </c>
      <c r="J13" s="214"/>
      <c r="K13" s="214"/>
      <c r="L13" s="214"/>
      <c r="M13" s="322"/>
      <c r="N13" s="323">
        <f>NDPL!P180</f>
        <v>-9.3702711230000002</v>
      </c>
      <c r="O13" s="214"/>
      <c r="P13" s="214"/>
      <c r="Q13" s="227"/>
      <c r="R13" s="17"/>
    </row>
    <row r="14" spans="1:19" ht="26.25">
      <c r="A14" s="326"/>
      <c r="B14" s="327"/>
      <c r="C14" s="328"/>
      <c r="D14" s="328"/>
      <c r="E14" s="325"/>
      <c r="F14" s="325"/>
      <c r="G14" s="181"/>
      <c r="H14" s="322"/>
      <c r="I14" s="323"/>
      <c r="J14" s="214"/>
      <c r="K14" s="214"/>
      <c r="L14" s="214"/>
      <c r="M14" s="322"/>
      <c r="N14" s="323"/>
      <c r="O14" s="214"/>
      <c r="P14" s="214"/>
      <c r="Q14" s="227"/>
      <c r="R14" s="17"/>
    </row>
    <row r="15" spans="1:19" ht="26.25">
      <c r="A15" s="326"/>
      <c r="B15" s="327"/>
      <c r="C15" s="328"/>
      <c r="D15" s="328"/>
      <c r="E15" s="325"/>
      <c r="F15" s="325"/>
      <c r="G15" s="176"/>
      <c r="H15" s="322"/>
      <c r="I15" s="323"/>
      <c r="J15" s="214"/>
      <c r="K15" s="214"/>
      <c r="L15" s="214"/>
      <c r="M15" s="322"/>
      <c r="N15" s="323"/>
      <c r="O15" s="214"/>
      <c r="P15" s="214"/>
      <c r="Q15" s="227"/>
      <c r="R15" s="17"/>
    </row>
    <row r="16" spans="1:19" ht="23.25" customHeight="1">
      <c r="A16" s="326">
        <v>2</v>
      </c>
      <c r="B16" s="327" t="s">
        <v>277</v>
      </c>
      <c r="C16" s="328"/>
      <c r="D16" s="328"/>
      <c r="E16" s="325"/>
      <c r="F16" s="325"/>
      <c r="G16" s="181"/>
      <c r="H16" s="322" t="s">
        <v>306</v>
      </c>
      <c r="I16" s="323">
        <f>BRPL!K218</f>
        <v>2.7810246419999993</v>
      </c>
      <c r="J16" s="214"/>
      <c r="K16" s="214"/>
      <c r="L16" s="214"/>
      <c r="M16" s="322"/>
      <c r="N16" s="323">
        <f>BRPL!P218</f>
        <v>-15.186625504000004</v>
      </c>
      <c r="O16" s="214"/>
      <c r="P16" s="214"/>
      <c r="Q16" s="227"/>
      <c r="R16" s="17"/>
    </row>
    <row r="17" spans="1:18" ht="26.25">
      <c r="A17" s="326"/>
      <c r="B17" s="327"/>
      <c r="C17" s="328"/>
      <c r="D17" s="328"/>
      <c r="E17" s="325"/>
      <c r="F17" s="325"/>
      <c r="G17" s="181"/>
      <c r="H17" s="322"/>
      <c r="I17" s="323"/>
      <c r="J17" s="214"/>
      <c r="K17" s="214"/>
      <c r="L17" s="214"/>
      <c r="M17" s="322"/>
      <c r="N17" s="323"/>
      <c r="O17" s="214"/>
      <c r="P17" s="214"/>
      <c r="Q17" s="227"/>
      <c r="R17" s="17"/>
    </row>
    <row r="18" spans="1:18" ht="26.25">
      <c r="A18" s="326"/>
      <c r="B18" s="327"/>
      <c r="C18" s="328"/>
      <c r="D18" s="328"/>
      <c r="E18" s="325"/>
      <c r="F18" s="325"/>
      <c r="G18" s="176"/>
      <c r="H18" s="322"/>
      <c r="I18" s="323"/>
      <c r="J18" s="214"/>
      <c r="K18" s="214"/>
      <c r="L18" s="214"/>
      <c r="M18" s="322"/>
      <c r="N18" s="323"/>
      <c r="O18" s="214"/>
      <c r="P18" s="214"/>
      <c r="Q18" s="227"/>
      <c r="R18" s="17"/>
    </row>
    <row r="19" spans="1:18" ht="23.25" customHeight="1">
      <c r="A19" s="326">
        <v>3</v>
      </c>
      <c r="B19" s="327" t="s">
        <v>278</v>
      </c>
      <c r="C19" s="328"/>
      <c r="D19" s="328"/>
      <c r="E19" s="325"/>
      <c r="F19" s="325"/>
      <c r="G19" s="181"/>
      <c r="H19" s="322"/>
      <c r="I19" s="323">
        <f>BYPL!K182</f>
        <v>-1.2959171329999999</v>
      </c>
      <c r="J19" s="214"/>
      <c r="K19" s="214"/>
      <c r="L19" s="214"/>
      <c r="M19" s="322"/>
      <c r="N19" s="323">
        <f>BYPL!P182</f>
        <v>-3.5313430800000001</v>
      </c>
      <c r="O19" s="214"/>
      <c r="P19" s="214"/>
      <c r="Q19" s="227"/>
      <c r="R19" s="17"/>
    </row>
    <row r="20" spans="1:18" ht="26.25">
      <c r="A20" s="326"/>
      <c r="B20" s="327"/>
      <c r="C20" s="328"/>
      <c r="D20" s="328"/>
      <c r="E20" s="325"/>
      <c r="F20" s="325"/>
      <c r="G20" s="181"/>
      <c r="H20" s="322"/>
      <c r="I20" s="323"/>
      <c r="J20" s="214"/>
      <c r="K20" s="214"/>
      <c r="L20" s="214"/>
      <c r="M20" s="322"/>
      <c r="N20" s="323"/>
      <c r="O20" s="214"/>
      <c r="P20" s="214"/>
      <c r="Q20" s="227"/>
      <c r="R20" s="17"/>
    </row>
    <row r="21" spans="1:18" ht="26.25">
      <c r="A21" s="326"/>
      <c r="B21" s="329"/>
      <c r="C21" s="329"/>
      <c r="D21" s="329"/>
      <c r="E21" s="235"/>
      <c r="F21" s="235"/>
      <c r="G21" s="93"/>
      <c r="H21" s="322"/>
      <c r="I21" s="323"/>
      <c r="J21" s="214"/>
      <c r="K21" s="214"/>
      <c r="L21" s="214"/>
      <c r="M21" s="322"/>
      <c r="N21" s="323"/>
      <c r="O21" s="214"/>
      <c r="P21" s="214"/>
      <c r="Q21" s="227"/>
      <c r="R21" s="17"/>
    </row>
    <row r="22" spans="1:18" ht="26.25">
      <c r="A22" s="326">
        <v>4</v>
      </c>
      <c r="B22" s="327" t="s">
        <v>279</v>
      </c>
      <c r="C22" s="329"/>
      <c r="D22" s="329"/>
      <c r="E22" s="235"/>
      <c r="F22" s="235"/>
      <c r="G22" s="181"/>
      <c r="H22" s="322"/>
      <c r="I22" s="323">
        <f>NDMC!K83</f>
        <v>-0.70986344369999976</v>
      </c>
      <c r="J22" s="214"/>
      <c r="K22" s="214"/>
      <c r="L22" s="214"/>
      <c r="M22" s="322" t="s">
        <v>306</v>
      </c>
      <c r="N22" s="323">
        <f>NDMC!P83</f>
        <v>0.87771103000000017</v>
      </c>
      <c r="O22" s="214"/>
      <c r="P22" s="214"/>
      <c r="Q22" s="227"/>
      <c r="R22" s="17"/>
    </row>
    <row r="23" spans="1:18" ht="26.25">
      <c r="A23" s="326"/>
      <c r="B23" s="327"/>
      <c r="C23" s="329"/>
      <c r="D23" s="329"/>
      <c r="E23" s="235"/>
      <c r="F23" s="235"/>
      <c r="G23" s="181"/>
      <c r="H23" s="322"/>
      <c r="I23" s="323"/>
      <c r="J23" s="214"/>
      <c r="K23" s="214"/>
      <c r="L23" s="214"/>
      <c r="M23" s="322"/>
      <c r="N23" s="323"/>
      <c r="O23" s="214"/>
      <c r="P23" s="214"/>
      <c r="Q23" s="227"/>
      <c r="R23" s="17"/>
    </row>
    <row r="24" spans="1:18" ht="26.25">
      <c r="A24" s="326"/>
      <c r="B24" s="329"/>
      <c r="C24" s="329"/>
      <c r="D24" s="329"/>
      <c r="E24" s="235"/>
      <c r="F24" s="235"/>
      <c r="G24" s="93"/>
      <c r="H24" s="322"/>
      <c r="I24" s="323"/>
      <c r="J24" s="214"/>
      <c r="K24" s="214"/>
      <c r="L24" s="214"/>
      <c r="M24" s="322"/>
      <c r="N24" s="323"/>
      <c r="O24" s="214"/>
      <c r="P24" s="214"/>
      <c r="Q24" s="227"/>
      <c r="R24" s="17"/>
    </row>
    <row r="25" spans="1:18" ht="26.25">
      <c r="A25" s="326">
        <v>5</v>
      </c>
      <c r="B25" s="327" t="s">
        <v>280</v>
      </c>
      <c r="C25" s="329"/>
      <c r="D25" s="329"/>
      <c r="E25" s="235"/>
      <c r="F25" s="235"/>
      <c r="G25" s="181"/>
      <c r="H25" s="322"/>
      <c r="I25" s="323">
        <f>MES!K53</f>
        <v>-0.10805258829999997</v>
      </c>
      <c r="J25" s="214"/>
      <c r="K25" s="214"/>
      <c r="L25" s="214"/>
      <c r="M25" s="322" t="s">
        <v>306</v>
      </c>
      <c r="N25" s="323">
        <f>MES!P53</f>
        <v>0.27552354499999998</v>
      </c>
      <c r="O25" s="214"/>
      <c r="P25" s="214"/>
      <c r="Q25" s="227"/>
      <c r="R25" s="17"/>
    </row>
    <row r="26" spans="1:18" ht="20.25">
      <c r="A26" s="178"/>
      <c r="B26" s="17"/>
      <c r="C26" s="17"/>
      <c r="D26" s="17"/>
      <c r="E26" s="17"/>
      <c r="F26" s="17"/>
      <c r="G26" s="17"/>
      <c r="H26" s="180"/>
      <c r="I26" s="324"/>
      <c r="J26" s="212"/>
      <c r="K26" s="212"/>
      <c r="L26" s="212"/>
      <c r="M26" s="212"/>
      <c r="N26" s="212"/>
      <c r="O26" s="212"/>
      <c r="P26" s="212"/>
      <c r="Q26" s="227"/>
      <c r="R26" s="17"/>
    </row>
    <row r="27" spans="1:18" ht="18">
      <c r="A27" s="174"/>
      <c r="B27" s="157"/>
      <c r="C27" s="183"/>
      <c r="D27" s="183"/>
      <c r="E27" s="183"/>
      <c r="F27" s="183"/>
      <c r="G27" s="184"/>
      <c r="H27" s="180"/>
      <c r="I27" s="17"/>
      <c r="J27" s="17"/>
      <c r="K27" s="17"/>
      <c r="L27" s="17"/>
      <c r="M27" s="17"/>
      <c r="N27" s="17"/>
      <c r="O27" s="17"/>
      <c r="P27" s="17"/>
      <c r="Q27" s="227"/>
      <c r="R27" s="17"/>
    </row>
    <row r="28" spans="1:18" ht="28.5" customHeight="1">
      <c r="A28" s="326">
        <v>6</v>
      </c>
      <c r="B28" s="327" t="s">
        <v>403</v>
      </c>
      <c r="C28" s="329"/>
      <c r="D28" s="329"/>
      <c r="E28" s="235"/>
      <c r="F28" s="235"/>
      <c r="G28" s="181"/>
      <c r="H28" s="322" t="s">
        <v>306</v>
      </c>
      <c r="I28" s="323">
        <f>Railway!K31</f>
        <v>3.1742149299999994E-2</v>
      </c>
      <c r="J28" s="214"/>
      <c r="K28" s="214"/>
      <c r="L28" s="214"/>
      <c r="M28" s="322" t="s">
        <v>306</v>
      </c>
      <c r="N28" s="323">
        <f>Railway!P31</f>
        <v>0.53581299999999998</v>
      </c>
      <c r="O28" s="17"/>
      <c r="P28" s="17"/>
      <c r="Q28" s="227"/>
      <c r="R28" s="17"/>
    </row>
    <row r="29" spans="1:18" ht="54" customHeight="1" thickBot="1">
      <c r="A29" s="320" t="s">
        <v>281</v>
      </c>
      <c r="B29" s="217"/>
      <c r="C29" s="217"/>
      <c r="D29" s="217"/>
      <c r="E29" s="217"/>
      <c r="F29" s="217"/>
      <c r="G29" s="217"/>
      <c r="H29" s="218"/>
      <c r="I29" s="218"/>
      <c r="J29" s="218"/>
      <c r="K29" s="218"/>
      <c r="L29" s="218"/>
      <c r="M29" s="218"/>
      <c r="N29" s="218"/>
      <c r="O29" s="218"/>
      <c r="P29" s="218"/>
      <c r="Q29" s="228"/>
      <c r="R29" s="17"/>
    </row>
    <row r="30" spans="1:18" ht="13.5" thickTop="1">
      <c r="A30" s="171"/>
      <c r="B30" s="17"/>
      <c r="C30" s="17"/>
      <c r="D30" s="17"/>
      <c r="E30" s="17"/>
      <c r="F30" s="17"/>
      <c r="G30" s="17"/>
      <c r="H30" s="17"/>
      <c r="I30" s="17"/>
    </row>
    <row r="31" spans="1:18">
      <c r="A31" s="17"/>
      <c r="B31" s="17"/>
      <c r="C31" s="17"/>
      <c r="D31" s="17"/>
      <c r="E31" s="17"/>
      <c r="F31" s="17"/>
      <c r="G31" s="17"/>
      <c r="H31" s="17"/>
      <c r="I31" s="17"/>
    </row>
    <row r="32" spans="1:18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8">
      <c r="A33" s="183" t="s">
        <v>305</v>
      </c>
      <c r="B33" s="17"/>
      <c r="C33" s="17"/>
      <c r="D33" s="17"/>
      <c r="E33" s="319"/>
      <c r="F33" s="319"/>
      <c r="G33" s="17"/>
      <c r="H33" s="17"/>
      <c r="I33" s="17"/>
    </row>
    <row r="34" spans="1:9" ht="15">
      <c r="A34" s="207"/>
      <c r="B34" s="207"/>
      <c r="C34" s="207"/>
      <c r="D34" s="207"/>
      <c r="E34" s="319"/>
      <c r="F34" s="319"/>
      <c r="G34" s="17"/>
      <c r="H34" s="17"/>
      <c r="I34" s="17"/>
    </row>
    <row r="35" spans="1:9" s="319" customFormat="1" ht="15" customHeight="1">
      <c r="A35" s="331" t="s">
        <v>313</v>
      </c>
      <c r="E35"/>
      <c r="F35"/>
      <c r="G35" s="207"/>
      <c r="H35" s="207"/>
      <c r="I35" s="207"/>
    </row>
    <row r="36" spans="1:9" s="319" customFormat="1" ht="15" customHeight="1">
      <c r="A36" s="331"/>
      <c r="E36"/>
      <c r="F36"/>
      <c r="H36" s="207"/>
      <c r="I36" s="207"/>
    </row>
    <row r="37" spans="1:9" s="319" customFormat="1" ht="15" customHeight="1">
      <c r="A37" s="331" t="s">
        <v>314</v>
      </c>
      <c r="E37"/>
      <c r="F37"/>
      <c r="I37" s="207"/>
    </row>
    <row r="38" spans="1:9" s="319" customFormat="1" ht="15" customHeight="1">
      <c r="A38" s="330"/>
      <c r="E38"/>
      <c r="F38"/>
      <c r="I38" s="207"/>
    </row>
    <row r="39" spans="1:9" s="319" customFormat="1" ht="15" customHeight="1">
      <c r="A39" s="331"/>
      <c r="E39"/>
      <c r="F39"/>
      <c r="I39" s="207"/>
    </row>
    <row r="40" spans="1:9" s="319" customFormat="1" ht="15" customHeight="1">
      <c r="A40" s="331"/>
      <c r="B40" s="318"/>
      <c r="C40"/>
      <c r="D40"/>
      <c r="E40"/>
      <c r="F40"/>
    </row>
    <row r="41" spans="1:9" ht="15.75">
      <c r="B41" s="974" t="s">
        <v>528</v>
      </c>
      <c r="C41" s="974"/>
      <c r="D41" s="974"/>
      <c r="E41" s="975"/>
      <c r="F41" s="975"/>
      <c r="G41" s="974"/>
    </row>
  </sheetData>
  <phoneticPr fontId="5" type="noConversion"/>
  <printOptions horizontalCentered="1"/>
  <pageMargins left="0.75" right="0.75" top="0.85" bottom="0.72" header="0.5" footer="0.5"/>
  <pageSetup scale="53" orientation="landscape" r:id="rId1"/>
  <headerFooter alignWithMargins="0"/>
  <rowBreaks count="1" manualBreakCount="1">
    <brk id="4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8"/>
  <sheetViews>
    <sheetView workbookViewId="0">
      <selection activeCell="L34" sqref="L34"/>
    </sheetView>
  </sheetViews>
  <sheetFormatPr defaultRowHeight="12.75"/>
  <cols>
    <col min="1" max="1" width="12.85546875" bestFit="1" customWidth="1"/>
    <col min="2" max="2" width="14.28515625" customWidth="1"/>
  </cols>
  <sheetData>
    <row r="1" spans="1:3" ht="20.25">
      <c r="A1" s="662"/>
      <c r="B1" s="253"/>
      <c r="C1" s="663"/>
    </row>
    <row r="2" spans="1:3" ht="20.25">
      <c r="A2" s="662"/>
      <c r="B2" s="253"/>
      <c r="C2" s="663"/>
    </row>
    <row r="3" spans="1:3" ht="20.25">
      <c r="A3" s="662"/>
      <c r="B3" s="253"/>
      <c r="C3" s="663"/>
    </row>
    <row r="4" spans="1:3" ht="20.25">
      <c r="A4" s="662"/>
      <c r="B4" s="253"/>
      <c r="C4" s="663"/>
    </row>
    <row r="5" spans="1:3" ht="20.25">
      <c r="A5" s="662"/>
      <c r="B5" s="253"/>
      <c r="C5" s="663"/>
    </row>
    <row r="6" spans="1:3" ht="20.25">
      <c r="A6" s="662"/>
      <c r="B6" s="253"/>
      <c r="C6" s="663"/>
    </row>
    <row r="7" spans="1:3" ht="20.25">
      <c r="A7" s="662"/>
      <c r="B7" s="253"/>
      <c r="C7" s="663"/>
    </row>
    <row r="8" spans="1:3" ht="20.25">
      <c r="A8" s="662"/>
      <c r="B8" s="253"/>
      <c r="C8" s="663"/>
    </row>
    <row r="9" spans="1:3" ht="20.25">
      <c r="A9" s="662"/>
      <c r="B9" s="253"/>
      <c r="C9" s="663"/>
    </row>
    <row r="10" spans="1:3" ht="20.25">
      <c r="A10" s="662"/>
      <c r="B10" s="253"/>
      <c r="C10" s="663"/>
    </row>
    <row r="11" spans="1:3" ht="20.25">
      <c r="A11" s="662"/>
      <c r="B11" s="253"/>
      <c r="C11" s="663"/>
    </row>
    <row r="12" spans="1:3" ht="20.25">
      <c r="A12" s="662"/>
      <c r="B12" s="253"/>
      <c r="C12" s="663"/>
    </row>
    <row r="13" spans="1:3" ht="20.25">
      <c r="A13" s="662"/>
      <c r="B13" s="253"/>
      <c r="C13" s="663"/>
    </row>
    <row r="14" spans="1:3" ht="20.25">
      <c r="A14" s="662"/>
      <c r="B14" s="253"/>
      <c r="C14" s="663"/>
    </row>
    <row r="15" spans="1:3" ht="20.25">
      <c r="A15" s="662"/>
      <c r="B15" s="253"/>
      <c r="C15" s="663"/>
    </row>
    <row r="16" spans="1:3" ht="20.25">
      <c r="A16" s="662"/>
      <c r="B16" s="253"/>
      <c r="C16" s="663"/>
    </row>
    <row r="17" spans="1:3" ht="20.25">
      <c r="A17" s="661"/>
      <c r="B17" s="255"/>
      <c r="C17" s="663"/>
    </row>
    <row r="18" spans="1:3" ht="20.25">
      <c r="A18" s="662"/>
      <c r="B18" s="253"/>
      <c r="C18" s="663"/>
    </row>
    <row r="19" spans="1:3" ht="20.25">
      <c r="A19" s="662"/>
      <c r="B19" s="253"/>
      <c r="C19" s="663"/>
    </row>
    <row r="20" spans="1:3" ht="20.25">
      <c r="A20" s="662"/>
      <c r="B20" s="253"/>
      <c r="C20" s="663"/>
    </row>
    <row r="21" spans="1:3" ht="20.25">
      <c r="A21" s="662"/>
      <c r="B21" s="253"/>
      <c r="C21" s="663"/>
    </row>
    <row r="22" spans="1:3" ht="20.25">
      <c r="A22" s="662"/>
      <c r="B22" s="253"/>
      <c r="C22" s="663"/>
    </row>
    <row r="23" spans="1:3" ht="20.25">
      <c r="A23" s="662"/>
      <c r="C23" s="663"/>
    </row>
    <row r="24" spans="1:3" ht="20.25">
      <c r="A24" s="662"/>
      <c r="C24" s="663"/>
    </row>
    <row r="25" spans="1:3" ht="20.25">
      <c r="A25" s="662"/>
      <c r="C25" s="663"/>
    </row>
    <row r="26" spans="1:3" ht="20.25">
      <c r="A26" s="662"/>
      <c r="B26" s="253"/>
      <c r="C26" s="663"/>
    </row>
    <row r="27" spans="1:3" ht="20.25">
      <c r="A27" s="662"/>
      <c r="B27" s="253"/>
      <c r="C27" s="663"/>
    </row>
    <row r="28" spans="1:3" ht="20.25">
      <c r="A28" s="662"/>
      <c r="B28" s="253"/>
      <c r="C28" s="663"/>
    </row>
    <row r="29" spans="1:3" ht="20.25">
      <c r="A29" s="662"/>
      <c r="B29" s="253"/>
      <c r="C29" s="663"/>
    </row>
    <row r="30" spans="1:3" ht="20.25">
      <c r="A30" s="662"/>
      <c r="B30" s="253"/>
      <c r="C30" s="663"/>
    </row>
    <row r="31" spans="1:3" ht="20.25">
      <c r="A31" s="662"/>
      <c r="B31" s="253"/>
      <c r="C31" s="663"/>
    </row>
    <row r="32" spans="1:3">
      <c r="A32" s="136"/>
      <c r="B32" s="136"/>
      <c r="C32" s="663"/>
    </row>
    <row r="33" spans="1:3">
      <c r="A33" s="136"/>
      <c r="B33" s="136"/>
      <c r="C33" s="663"/>
    </row>
    <row r="34" spans="1:3">
      <c r="A34" s="135"/>
      <c r="B34" s="135"/>
      <c r="C34" s="663"/>
    </row>
    <row r="35" spans="1:3">
      <c r="A35" s="136"/>
      <c r="B35" s="136"/>
      <c r="C35" s="663"/>
    </row>
    <row r="36" spans="1:3">
      <c r="A36" s="136"/>
      <c r="B36" s="136"/>
      <c r="C36" s="663"/>
    </row>
    <row r="37" spans="1:3">
      <c r="A37" s="136"/>
      <c r="B37" s="136"/>
      <c r="C37" s="663"/>
    </row>
    <row r="38" spans="1:3">
      <c r="A38" s="136"/>
      <c r="B38" s="136"/>
      <c r="C38" s="663"/>
    </row>
    <row r="39" spans="1:3">
      <c r="A39" s="136"/>
      <c r="B39" s="136"/>
      <c r="C39" s="663"/>
    </row>
    <row r="40" spans="1:3">
      <c r="A40" s="136"/>
      <c r="B40" s="136"/>
      <c r="C40" s="663"/>
    </row>
    <row r="41" spans="1:3">
      <c r="A41" s="136"/>
      <c r="B41" s="136"/>
      <c r="C41" s="663"/>
    </row>
    <row r="42" spans="1:3">
      <c r="A42" s="136"/>
      <c r="B42" s="136"/>
      <c r="C42" s="663"/>
    </row>
    <row r="43" spans="1:3">
      <c r="A43" s="136"/>
      <c r="B43" s="136"/>
      <c r="C43" s="663"/>
    </row>
    <row r="44" spans="1:3">
      <c r="A44" s="136"/>
      <c r="B44" s="136"/>
      <c r="C44" s="663"/>
    </row>
    <row r="45" spans="1:3" ht="14.25">
      <c r="A45" s="279"/>
      <c r="B45" s="279"/>
      <c r="C45" s="663"/>
    </row>
    <row r="46" spans="1:3">
      <c r="A46" s="136"/>
      <c r="B46" s="136"/>
      <c r="C46" s="663"/>
    </row>
    <row r="47" spans="1:3">
      <c r="A47" s="136"/>
      <c r="B47" s="136"/>
      <c r="C47" s="663"/>
    </row>
    <row r="48" spans="1:3">
      <c r="A48" s="136"/>
      <c r="B48" s="136"/>
      <c r="C48" s="663"/>
    </row>
    <row r="49" spans="1:3">
      <c r="A49" s="136"/>
      <c r="B49" s="136"/>
      <c r="C49" s="663"/>
    </row>
    <row r="50" spans="1:3">
      <c r="A50" s="136"/>
      <c r="B50" s="136"/>
      <c r="C50" s="663"/>
    </row>
    <row r="51" spans="1:3">
      <c r="A51" s="136"/>
      <c r="B51" s="136"/>
      <c r="C51" s="663"/>
    </row>
    <row r="52" spans="1:3">
      <c r="A52" s="405"/>
      <c r="B52" s="405"/>
      <c r="C52" s="663"/>
    </row>
    <row r="53" spans="1:3">
      <c r="A53" s="138"/>
      <c r="B53" s="138"/>
      <c r="C53" s="663"/>
    </row>
    <row r="54" spans="1:3">
      <c r="A54" s="405"/>
      <c r="B54" s="405"/>
      <c r="C54" s="663"/>
    </row>
    <row r="55" spans="1:3">
      <c r="A55" s="651"/>
      <c r="B55" s="651"/>
      <c r="C55" s="663"/>
    </row>
    <row r="56" spans="1:3">
      <c r="A56" s="138"/>
      <c r="B56" s="138"/>
      <c r="C56" s="663"/>
    </row>
    <row r="57" spans="1:3">
      <c r="A57" s="136"/>
      <c r="B57" s="136"/>
      <c r="C57" s="663"/>
    </row>
    <row r="58" spans="1:3">
      <c r="A58" s="136"/>
      <c r="B58" s="136"/>
      <c r="C58" s="663"/>
    </row>
    <row r="59" spans="1:3" ht="16.5">
      <c r="A59" s="286"/>
      <c r="B59" s="286"/>
      <c r="C59" s="663"/>
    </row>
    <row r="60" spans="1:3">
      <c r="A60" s="136"/>
      <c r="B60" s="136"/>
      <c r="C60" s="663"/>
    </row>
    <row r="61" spans="1:3">
      <c r="A61" s="136"/>
      <c r="B61" s="136"/>
      <c r="C61" s="663"/>
    </row>
    <row r="62" spans="1:3">
      <c r="A62" s="138"/>
      <c r="B62" s="138"/>
      <c r="C62" s="663"/>
    </row>
    <row r="63" spans="1:3">
      <c r="A63" s="138"/>
      <c r="B63" s="138"/>
      <c r="C63" s="663"/>
    </row>
    <row r="64" spans="1:3">
      <c r="A64" s="143"/>
      <c r="B64" s="143"/>
      <c r="C64" s="663"/>
    </row>
    <row r="65" spans="1:3" ht="18">
      <c r="A65" s="506"/>
      <c r="B65" s="265"/>
      <c r="C65" s="663"/>
    </row>
    <row r="66" spans="1:3" ht="18">
      <c r="A66" s="506"/>
      <c r="B66" s="265"/>
      <c r="C66" s="663"/>
    </row>
    <row r="67" spans="1:3" ht="18">
      <c r="A67" s="506"/>
      <c r="B67" s="265"/>
      <c r="C67" s="663"/>
    </row>
    <row r="68" spans="1:3" ht="18.75" thickBot="1">
      <c r="A68" s="659"/>
      <c r="B68" s="265"/>
      <c r="C68" s="649"/>
    </row>
    <row r="69" spans="1:3" ht="20.25">
      <c r="A69" s="660"/>
      <c r="B69" s="265"/>
      <c r="C69" s="649"/>
    </row>
    <row r="70" spans="1:3" ht="20.25">
      <c r="A70" s="660"/>
      <c r="B70" s="265"/>
      <c r="C70" s="649"/>
    </row>
    <row r="71" spans="1:3" ht="20.25">
      <c r="A71" s="660"/>
      <c r="B71" s="265"/>
      <c r="C71" s="649"/>
    </row>
    <row r="72" spans="1:3" ht="20.25">
      <c r="A72" s="660"/>
      <c r="B72" s="265"/>
      <c r="C72" s="649"/>
    </row>
    <row r="73" spans="1:3" ht="20.25">
      <c r="A73" s="660"/>
      <c r="B73" s="265"/>
      <c r="C73" s="649"/>
    </row>
    <row r="74" spans="1:3" ht="20.25">
      <c r="A74" s="660"/>
      <c r="B74" s="265"/>
      <c r="C74" s="649"/>
    </row>
    <row r="75" spans="1:3" ht="20.25">
      <c r="A75" s="660"/>
      <c r="B75" s="265"/>
      <c r="C75" s="649"/>
    </row>
    <row r="76" spans="1:3" ht="18.75" thickBot="1">
      <c r="A76" s="45"/>
      <c r="B76" s="265"/>
      <c r="C76" s="649"/>
    </row>
    <row r="77" spans="1:3">
      <c r="C77" s="649"/>
    </row>
    <row r="78" spans="1:3">
      <c r="C78" s="649"/>
    </row>
    <row r="79" spans="1:3" ht="18">
      <c r="B79" s="642"/>
      <c r="C79" s="649"/>
    </row>
    <row r="80" spans="1:3" ht="18">
      <c r="A80" s="648"/>
      <c r="B80" s="642"/>
      <c r="C80" s="649"/>
    </row>
    <row r="81" spans="1:3" ht="18">
      <c r="A81" s="648"/>
      <c r="B81" s="265"/>
      <c r="C81" s="649"/>
    </row>
    <row r="82" spans="1:3" ht="18">
      <c r="A82" s="648"/>
      <c r="B82" s="642"/>
      <c r="C82" s="649"/>
    </row>
    <row r="83" spans="1:3" ht="18">
      <c r="A83" s="648"/>
      <c r="B83" s="265"/>
      <c r="C83" s="649"/>
    </row>
    <row r="84" spans="1:3" ht="18">
      <c r="A84" s="648"/>
      <c r="B84" s="265"/>
      <c r="C84" s="649"/>
    </row>
    <row r="85" spans="1:3" ht="18">
      <c r="A85" s="648"/>
      <c r="B85" s="265"/>
      <c r="C85" s="649"/>
    </row>
    <row r="86" spans="1:3" ht="18">
      <c r="A86" s="648"/>
      <c r="B86" s="265"/>
      <c r="C86" s="649"/>
    </row>
    <row r="87" spans="1:3" ht="18">
      <c r="A87" s="648"/>
      <c r="B87" s="642"/>
      <c r="C87" s="649"/>
    </row>
    <row r="88" spans="1:3" ht="18">
      <c r="A88" s="648"/>
      <c r="B88" s="265"/>
      <c r="C88" s="649"/>
    </row>
    <row r="89" spans="1:3" ht="18">
      <c r="A89" s="654"/>
      <c r="B89" s="646"/>
      <c r="C89" s="649"/>
    </row>
    <row r="90" spans="1:3" ht="18">
      <c r="A90" s="648"/>
      <c r="B90" s="265"/>
      <c r="C90" s="649"/>
    </row>
    <row r="91" spans="1:3" ht="18">
      <c r="A91" s="648"/>
      <c r="B91" s="265"/>
      <c r="C91" s="649"/>
    </row>
    <row r="92" spans="1:3" ht="18">
      <c r="A92" s="234"/>
      <c r="B92" s="247"/>
      <c r="C92" s="649"/>
    </row>
    <row r="93" spans="1:3" ht="16.5">
      <c r="A93" s="647"/>
      <c r="B93" s="286"/>
      <c r="C93" s="649"/>
    </row>
    <row r="94" spans="1:3" ht="18">
      <c r="A94" s="648"/>
      <c r="C94" s="649"/>
    </row>
    <row r="95" spans="1:3" ht="18">
      <c r="A95" s="648"/>
      <c r="B95" s="265"/>
      <c r="C95" s="649"/>
    </row>
    <row r="96" spans="1:3" ht="18">
      <c r="A96" s="648"/>
      <c r="B96" s="265"/>
      <c r="C96" s="649"/>
    </row>
    <row r="97" spans="1:3" ht="18">
      <c r="A97" s="648"/>
      <c r="B97" s="265"/>
      <c r="C97" s="649"/>
    </row>
    <row r="98" spans="1:3" ht="16.5">
      <c r="A98" s="647"/>
      <c r="B98" s="286"/>
      <c r="C98" s="649"/>
    </row>
    <row r="99" spans="1:3" ht="16.5">
      <c r="A99" s="647"/>
      <c r="B99" s="286"/>
      <c r="C99" s="649"/>
    </row>
    <row r="100" spans="1:3" ht="16.5">
      <c r="A100" s="647"/>
      <c r="B100" s="286"/>
      <c r="C100" s="649"/>
    </row>
    <row r="101" spans="1:3" ht="16.5">
      <c r="A101" s="647"/>
      <c r="B101" s="286"/>
      <c r="C101" s="649"/>
    </row>
    <row r="102" spans="1:3" ht="16.5">
      <c r="A102" s="647"/>
      <c r="B102" s="286"/>
      <c r="C102" s="649"/>
    </row>
    <row r="103" spans="1:3" ht="16.5">
      <c r="A103" s="647"/>
      <c r="B103" s="286"/>
      <c r="C103" s="649"/>
    </row>
    <row r="104" spans="1:3" ht="16.5">
      <c r="A104" s="647"/>
      <c r="B104" s="286"/>
      <c r="C104" s="649"/>
    </row>
    <row r="105" spans="1:3" ht="16.5">
      <c r="A105" s="647"/>
      <c r="B105" s="286"/>
      <c r="C105" s="649"/>
    </row>
    <row r="106" spans="1:3" ht="16.5">
      <c r="A106" s="647"/>
      <c r="B106" s="286"/>
      <c r="C106" s="649"/>
    </row>
    <row r="107" spans="1:3" ht="16.5">
      <c r="A107" s="647"/>
      <c r="B107" s="645"/>
      <c r="C107" s="649"/>
    </row>
    <row r="108" spans="1:3" ht="16.5">
      <c r="A108" s="647"/>
      <c r="B108" s="645"/>
      <c r="C108" s="649"/>
    </row>
    <row r="109" spans="1:3" ht="16.5">
      <c r="A109" s="647"/>
      <c r="B109" s="645"/>
      <c r="C109" s="649"/>
    </row>
    <row r="110" spans="1:3" ht="16.5">
      <c r="A110" s="647"/>
      <c r="B110" s="645"/>
      <c r="C110" s="649"/>
    </row>
    <row r="111" spans="1:3" ht="16.5">
      <c r="A111" s="647"/>
      <c r="B111" s="645"/>
      <c r="C111" s="649"/>
    </row>
    <row r="112" spans="1:3" ht="16.5">
      <c r="A112" s="647"/>
      <c r="B112" s="645"/>
      <c r="C112" s="649"/>
    </row>
    <row r="113" spans="1:4" ht="16.5">
      <c r="A113" s="647"/>
      <c r="B113" s="645"/>
      <c r="C113" s="649"/>
    </row>
    <row r="114" spans="1:4" ht="18">
      <c r="A114" s="655"/>
      <c r="B114" s="644"/>
      <c r="C114" s="649"/>
    </row>
    <row r="115" spans="1:4">
      <c r="A115" s="656"/>
      <c r="B115" s="17"/>
      <c r="C115" s="649"/>
      <c r="D115" s="17"/>
    </row>
    <row r="116" spans="1:4">
      <c r="A116" s="656"/>
      <c r="B116" s="35"/>
      <c r="C116" s="649"/>
      <c r="D116" s="17"/>
    </row>
    <row r="117" spans="1:4">
      <c r="A117" s="656"/>
      <c r="B117" s="35"/>
      <c r="C117" s="649"/>
      <c r="D117" s="17"/>
    </row>
    <row r="118" spans="1:4">
      <c r="A118" s="656"/>
      <c r="B118" s="35"/>
      <c r="C118" s="649"/>
      <c r="D118" s="17"/>
    </row>
    <row r="119" spans="1:4">
      <c r="A119" s="656"/>
      <c r="B119" s="35"/>
      <c r="C119" s="649"/>
      <c r="D119" s="17"/>
    </row>
    <row r="120" spans="1:4">
      <c r="A120" s="19"/>
      <c r="B120" s="406"/>
      <c r="C120" s="649"/>
      <c r="D120" s="17"/>
    </row>
    <row r="121" spans="1:4">
      <c r="A121" s="19"/>
      <c r="B121" s="85"/>
      <c r="C121" s="649"/>
      <c r="D121" s="17"/>
    </row>
    <row r="122" spans="1:4">
      <c r="A122" s="93"/>
      <c r="B122" s="17"/>
      <c r="C122" s="649"/>
      <c r="D122" s="17"/>
    </row>
    <row r="123" spans="1:4" ht="16.5">
      <c r="A123" s="107"/>
      <c r="B123" s="286"/>
      <c r="C123" s="649"/>
    </row>
    <row r="124" spans="1:4">
      <c r="A124" s="107"/>
      <c r="B124" s="17"/>
      <c r="C124" s="649"/>
    </row>
    <row r="125" spans="1:4">
      <c r="A125" s="18"/>
      <c r="B125" s="17"/>
      <c r="C125" s="649"/>
    </row>
    <row r="126" spans="1:4">
      <c r="A126" s="107"/>
      <c r="B126" s="17"/>
      <c r="C126" s="649"/>
    </row>
    <row r="127" spans="1:4" ht="16.5">
      <c r="A127" s="652"/>
      <c r="B127" s="17"/>
      <c r="C127" s="649"/>
    </row>
    <row r="128" spans="1:4" ht="16.5">
      <c r="A128" s="652"/>
      <c r="B128" s="286"/>
      <c r="C128" s="649"/>
    </row>
    <row r="129" spans="1:3" ht="16.5">
      <c r="A129" s="652"/>
      <c r="B129" s="286"/>
      <c r="C129" s="649"/>
    </row>
    <row r="130" spans="1:3" ht="16.5">
      <c r="A130" s="652"/>
      <c r="B130" s="286"/>
      <c r="C130" s="649"/>
    </row>
    <row r="131" spans="1:3" ht="16.5">
      <c r="A131" s="652"/>
      <c r="B131" s="286"/>
      <c r="C131" s="649"/>
    </row>
    <row r="132" spans="1:3" ht="16.5">
      <c r="A132" s="652"/>
      <c r="B132" s="286"/>
      <c r="C132" s="649"/>
    </row>
    <row r="133" spans="1:3" ht="16.5">
      <c r="A133" s="652"/>
      <c r="B133" s="286"/>
      <c r="C133" s="649"/>
    </row>
    <row r="134" spans="1:3" ht="16.5">
      <c r="A134" s="652"/>
      <c r="B134" s="645"/>
      <c r="C134" s="649"/>
    </row>
    <row r="135" spans="1:3" ht="16.5">
      <c r="A135" s="652"/>
      <c r="B135" s="286"/>
      <c r="C135" s="649"/>
    </row>
    <row r="136" spans="1:3" ht="16.5">
      <c r="A136" s="652"/>
      <c r="B136" s="286"/>
      <c r="C136" s="649"/>
    </row>
    <row r="137" spans="1:3" ht="16.5">
      <c r="A137" s="657"/>
      <c r="B137" s="399"/>
      <c r="C137" s="649"/>
    </row>
    <row r="138" spans="1:3" ht="16.5">
      <c r="A138" s="652"/>
      <c r="B138" s="286"/>
      <c r="C138" s="649"/>
    </row>
    <row r="139" spans="1:3" ht="16.5">
      <c r="A139" s="652"/>
      <c r="B139" s="286"/>
      <c r="C139" s="649"/>
    </row>
    <row r="140" spans="1:3" ht="16.5">
      <c r="A140" s="652"/>
      <c r="B140" s="286"/>
      <c r="C140" s="649"/>
    </row>
    <row r="141" spans="1:3" ht="16.5">
      <c r="A141" s="652"/>
      <c r="B141" s="286"/>
      <c r="C141" s="649"/>
    </row>
    <row r="142" spans="1:3" ht="16.5">
      <c r="A142" s="652"/>
      <c r="B142" s="286"/>
      <c r="C142" s="649"/>
    </row>
    <row r="143" spans="1:3" ht="16.5">
      <c r="A143" s="652"/>
      <c r="B143" s="286"/>
      <c r="C143" s="649"/>
    </row>
    <row r="144" spans="1:3" ht="16.5">
      <c r="A144" s="657"/>
      <c r="B144" s="399"/>
      <c r="C144" s="649"/>
    </row>
    <row r="145" spans="1:3" ht="16.5">
      <c r="A145" s="652"/>
      <c r="B145" s="286"/>
      <c r="C145" s="649"/>
    </row>
    <row r="146" spans="1:3" ht="16.5">
      <c r="A146" s="652"/>
      <c r="B146" s="286"/>
      <c r="C146" s="649"/>
    </row>
    <row r="147" spans="1:3" ht="16.5">
      <c r="A147" s="652"/>
      <c r="B147" s="286"/>
      <c r="C147" s="649"/>
    </row>
    <row r="148" spans="1:3" ht="16.5">
      <c r="A148" s="652"/>
      <c r="B148" s="645"/>
      <c r="C148" s="649"/>
    </row>
    <row r="149" spans="1:3" ht="16.5">
      <c r="A149" s="652"/>
      <c r="B149" s="286"/>
      <c r="C149" s="649"/>
    </row>
    <row r="150" spans="1:3" ht="16.5">
      <c r="A150" s="652"/>
      <c r="B150" s="286"/>
      <c r="C150" s="649"/>
    </row>
    <row r="151" spans="1:3" ht="16.5">
      <c r="A151" s="652"/>
      <c r="B151" s="286"/>
      <c r="C151" s="649"/>
    </row>
    <row r="152" spans="1:3" ht="16.5">
      <c r="A152" s="658"/>
      <c r="B152" s="274"/>
      <c r="C152" s="649"/>
    </row>
    <row r="153" spans="1:3" ht="16.5">
      <c r="A153" s="658"/>
      <c r="B153" s="274"/>
      <c r="C153" s="650"/>
    </row>
    <row r="154" spans="1:3" ht="16.5">
      <c r="A154" s="658"/>
      <c r="B154" s="274"/>
      <c r="C154" s="650"/>
    </row>
    <row r="155" spans="1:3" ht="16.5">
      <c r="A155" s="652"/>
      <c r="B155" s="286"/>
      <c r="C155" s="650"/>
    </row>
    <row r="156" spans="1:3" ht="16.5">
      <c r="A156" s="652"/>
      <c r="B156" s="286"/>
      <c r="C156" s="650"/>
    </row>
    <row r="157" spans="1:3" ht="16.5">
      <c r="A157" s="652"/>
      <c r="B157" s="286"/>
      <c r="C157" s="650"/>
    </row>
    <row r="158" spans="1:3" ht="16.5">
      <c r="A158" s="652"/>
      <c r="B158" s="286"/>
      <c r="C158" s="650"/>
    </row>
    <row r="159" spans="1:3" ht="16.5">
      <c r="A159" s="652"/>
      <c r="B159" s="286"/>
      <c r="C159" s="650"/>
    </row>
    <row r="160" spans="1:3" ht="16.5">
      <c r="A160" s="652"/>
      <c r="B160" s="286"/>
      <c r="C160" s="650"/>
    </row>
    <row r="161" spans="1:3" ht="16.5">
      <c r="A161" s="652"/>
      <c r="B161" s="286"/>
      <c r="C161" s="650"/>
    </row>
    <row r="162" spans="1:3" ht="16.5">
      <c r="A162" s="652"/>
      <c r="B162" s="286"/>
      <c r="C162" s="650"/>
    </row>
    <row r="163" spans="1:3" ht="16.5">
      <c r="A163" s="658"/>
      <c r="B163" s="274"/>
      <c r="C163" s="650"/>
    </row>
    <row r="164" spans="1:3" ht="16.5">
      <c r="A164" s="658"/>
      <c r="B164" s="274"/>
      <c r="C164" s="650"/>
    </row>
    <row r="165" spans="1:3" ht="16.5">
      <c r="A165" s="658"/>
      <c r="B165" s="274"/>
      <c r="C165" s="650"/>
    </row>
    <row r="166" spans="1:3" ht="16.5">
      <c r="A166" s="658"/>
      <c r="B166" s="274"/>
      <c r="C166" s="650"/>
    </row>
    <row r="167" spans="1:3" ht="16.5">
      <c r="A167" s="658"/>
      <c r="B167" s="274"/>
      <c r="C167" s="650"/>
    </row>
    <row r="168" spans="1:3" ht="16.5">
      <c r="A168" s="658"/>
      <c r="B168" s="274"/>
      <c r="C168" s="650"/>
    </row>
    <row r="169" spans="1:3" ht="16.5">
      <c r="A169" s="658"/>
      <c r="B169" s="274"/>
      <c r="C169" s="650"/>
    </row>
    <row r="170" spans="1:3" ht="18">
      <c r="A170" s="653"/>
      <c r="B170" s="265"/>
      <c r="C170" s="650"/>
    </row>
    <row r="171" spans="1:3" ht="18">
      <c r="A171" s="653"/>
      <c r="B171" s="265"/>
      <c r="C171" s="650"/>
    </row>
    <row r="172" spans="1:3" ht="18">
      <c r="A172" s="653"/>
      <c r="B172" s="265"/>
      <c r="C172" s="650"/>
    </row>
    <row r="173" spans="1:3" ht="16.5">
      <c r="A173" s="658"/>
      <c r="B173" s="274"/>
      <c r="C173" s="650"/>
    </row>
    <row r="174" spans="1:3">
      <c r="A174" s="17"/>
      <c r="B174" s="405"/>
      <c r="C174" s="650"/>
    </row>
    <row r="175" spans="1:3">
      <c r="A175" s="17"/>
      <c r="B175" s="405"/>
      <c r="C175" s="17"/>
    </row>
    <row r="176" spans="1:3">
      <c r="B176" s="378"/>
    </row>
    <row r="177" spans="2:2">
      <c r="B177" s="378"/>
    </row>
    <row r="178" spans="2:2">
      <c r="B178" s="378"/>
    </row>
  </sheetData>
  <phoneticPr fontId="8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NDPL</vt:lpstr>
      <vt:lpstr>BRPL</vt:lpstr>
      <vt:lpstr>BYPL</vt:lpstr>
      <vt:lpstr>NDMC</vt:lpstr>
      <vt:lpstr>MES</vt:lpstr>
      <vt:lpstr>Railway</vt:lpstr>
      <vt:lpstr>ROHTAK ROAD</vt:lpstr>
      <vt:lpstr>STEPPED UP GENCO</vt:lpstr>
      <vt:lpstr>FINAL EX. SUMMARY</vt:lpstr>
      <vt:lpstr>Sheet2</vt:lpstr>
      <vt:lpstr>BRPL!Print_Area</vt:lpstr>
      <vt:lpstr>BYPL!Print_Area</vt:lpstr>
      <vt:lpstr>'FINAL EX. SUMMARY'!Print_Area</vt:lpstr>
      <vt:lpstr>MES!Print_Area</vt:lpstr>
      <vt:lpstr>NDMC!Print_Area</vt:lpstr>
      <vt:lpstr>NDPL!Print_Area</vt:lpstr>
      <vt:lpstr>'ROHTAK ROAD'!Print_Area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Pavan</cp:lastModifiedBy>
  <cp:lastPrinted>2023-10-19T11:17:29Z</cp:lastPrinted>
  <dcterms:created xsi:type="dcterms:W3CDTF">1996-10-14T23:33:28Z</dcterms:created>
  <dcterms:modified xsi:type="dcterms:W3CDTF">2023-10-23T10:22:13Z</dcterms:modified>
</cp:coreProperties>
</file>